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C645\Desktop\"/>
    </mc:Choice>
  </mc:AlternateContent>
  <bookViews>
    <workbookView xWindow="0" yWindow="0" windowWidth="19200" windowHeight="6300"/>
  </bookViews>
  <sheets>
    <sheet name="Realignment Payment Calculator" sheetId="5" r:id="rId1"/>
    <sheet name="Worksheets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3" i="7" l="1"/>
  <c r="BB34" i="7"/>
  <c r="BB35" i="7"/>
  <c r="BB36" i="7"/>
  <c r="BB37" i="7"/>
  <c r="BB38" i="7"/>
  <c r="BB39" i="7"/>
  <c r="BB40" i="7"/>
  <c r="BB41" i="7"/>
  <c r="BB42" i="7"/>
  <c r="BB43" i="7"/>
  <c r="BB44" i="7"/>
  <c r="BB45" i="7"/>
  <c r="BB46" i="7"/>
  <c r="BB47" i="7"/>
  <c r="BB48" i="7"/>
  <c r="BB49" i="7"/>
  <c r="BB50" i="7"/>
  <c r="BB51" i="7"/>
  <c r="BB52" i="7"/>
  <c r="BB53" i="7"/>
  <c r="BB54" i="7"/>
  <c r="BB55" i="7"/>
  <c r="BB56" i="7"/>
  <c r="BB57" i="7"/>
  <c r="BB58" i="7"/>
  <c r="BB59" i="7"/>
  <c r="BB60" i="7"/>
  <c r="BB61" i="7"/>
  <c r="BB62" i="7"/>
  <c r="BB63" i="7"/>
  <c r="BB64" i="7"/>
  <c r="BB65" i="7"/>
  <c r="BB66" i="7"/>
  <c r="BB67" i="7"/>
  <c r="BB68" i="7"/>
  <c r="BB69" i="7"/>
  <c r="BB70" i="7"/>
  <c r="BB71" i="7"/>
  <c r="BB72" i="7"/>
  <c r="BB73" i="7"/>
  <c r="BB74" i="7"/>
  <c r="BB75" i="7"/>
  <c r="BB76" i="7"/>
  <c r="BB77" i="7"/>
  <c r="BB78" i="7"/>
  <c r="BB79" i="7"/>
  <c r="BB80" i="7"/>
  <c r="BB81" i="7"/>
  <c r="BB82" i="7"/>
  <c r="BB83" i="7"/>
  <c r="BB84" i="7"/>
  <c r="BB85" i="7"/>
  <c r="BB86" i="7"/>
  <c r="BB87" i="7"/>
  <c r="BB88" i="7"/>
  <c r="BB89" i="7"/>
  <c r="BB90" i="7"/>
  <c r="BB91" i="7"/>
  <c r="BB92" i="7"/>
  <c r="BB93" i="7"/>
  <c r="BB94" i="7"/>
  <c r="BB95" i="7"/>
  <c r="BB96" i="7"/>
  <c r="BB97" i="7"/>
  <c r="BB98" i="7"/>
  <c r="BB99" i="7"/>
  <c r="BB100" i="7"/>
  <c r="BB101" i="7"/>
  <c r="BB102" i="7"/>
  <c r="BB103" i="7"/>
  <c r="BB104" i="7"/>
  <c r="BB105" i="7"/>
  <c r="BB106" i="7"/>
  <c r="BB107" i="7"/>
  <c r="BB108" i="7"/>
  <c r="BB109" i="7"/>
  <c r="BB110" i="7"/>
  <c r="BB111" i="7"/>
  <c r="BB112" i="7"/>
  <c r="BB113" i="7"/>
  <c r="BB114" i="7"/>
  <c r="BB115" i="7"/>
  <c r="BB116" i="7"/>
  <c r="BB117" i="7"/>
  <c r="BB118" i="7"/>
  <c r="BB119" i="7"/>
  <c r="BB120" i="7"/>
  <c r="BB121" i="7"/>
  <c r="BB122" i="7"/>
  <c r="BB123" i="7"/>
  <c r="BB124" i="7"/>
  <c r="BB125" i="7"/>
  <c r="BB126" i="7"/>
  <c r="BB127" i="7"/>
  <c r="BB128" i="7"/>
  <c r="BB129" i="7"/>
  <c r="BB130" i="7"/>
  <c r="BB131" i="7"/>
  <c r="BB132" i="7"/>
  <c r="BB133" i="7"/>
  <c r="BB134" i="7"/>
  <c r="BA33" i="7"/>
  <c r="BA34" i="7"/>
  <c r="BA35" i="7"/>
  <c r="BA36" i="7"/>
  <c r="BA37" i="7"/>
  <c r="BA38" i="7"/>
  <c r="BA39" i="7"/>
  <c r="BA40" i="7"/>
  <c r="BA41" i="7"/>
  <c r="BA42" i="7"/>
  <c r="BA43" i="7"/>
  <c r="BA44" i="7"/>
  <c r="BA45" i="7"/>
  <c r="BA46" i="7"/>
  <c r="BA47" i="7"/>
  <c r="BA48" i="7"/>
  <c r="BA49" i="7"/>
  <c r="BA50" i="7"/>
  <c r="BA51" i="7"/>
  <c r="BA52" i="7"/>
  <c r="BA53" i="7"/>
  <c r="BA54" i="7"/>
  <c r="BA55" i="7"/>
  <c r="BA56" i="7"/>
  <c r="BA57" i="7"/>
  <c r="BA58" i="7"/>
  <c r="BA59" i="7"/>
  <c r="BA60" i="7"/>
  <c r="BA61" i="7"/>
  <c r="BA62" i="7"/>
  <c r="BA63" i="7"/>
  <c r="BA64" i="7"/>
  <c r="BA65" i="7"/>
  <c r="BA66" i="7"/>
  <c r="BA67" i="7"/>
  <c r="BA68" i="7"/>
  <c r="BA69" i="7"/>
  <c r="BA70" i="7"/>
  <c r="BA71" i="7"/>
  <c r="BA72" i="7"/>
  <c r="BA73" i="7"/>
  <c r="BA74" i="7"/>
  <c r="BA75" i="7"/>
  <c r="BA76" i="7"/>
  <c r="BA77" i="7"/>
  <c r="BA78" i="7"/>
  <c r="BA79" i="7"/>
  <c r="BA80" i="7"/>
  <c r="BA81" i="7"/>
  <c r="BA82" i="7"/>
  <c r="BA83" i="7"/>
  <c r="BA84" i="7"/>
  <c r="BA85" i="7"/>
  <c r="BA86" i="7"/>
  <c r="BA87" i="7"/>
  <c r="BA88" i="7"/>
  <c r="BA89" i="7"/>
  <c r="BA90" i="7"/>
  <c r="BA91" i="7"/>
  <c r="BA92" i="7"/>
  <c r="BA93" i="7"/>
  <c r="BA94" i="7"/>
  <c r="BA95" i="7"/>
  <c r="BA96" i="7"/>
  <c r="BA97" i="7"/>
  <c r="BA98" i="7"/>
  <c r="BA99" i="7"/>
  <c r="BA100" i="7"/>
  <c r="BA101" i="7"/>
  <c r="BA102" i="7"/>
  <c r="BA103" i="7"/>
  <c r="BA104" i="7"/>
  <c r="BA105" i="7"/>
  <c r="BA106" i="7"/>
  <c r="BA107" i="7"/>
  <c r="BA108" i="7"/>
  <c r="BA109" i="7"/>
  <c r="BA110" i="7"/>
  <c r="BA111" i="7"/>
  <c r="BA112" i="7"/>
  <c r="BA113" i="7"/>
  <c r="BA114" i="7"/>
  <c r="BA115" i="7"/>
  <c r="BA116" i="7"/>
  <c r="BA117" i="7"/>
  <c r="BA118" i="7"/>
  <c r="BA119" i="7"/>
  <c r="BA120" i="7"/>
  <c r="BA121" i="7"/>
  <c r="BA122" i="7"/>
  <c r="BA123" i="7"/>
  <c r="BA124" i="7"/>
  <c r="BA125" i="7"/>
  <c r="BA126" i="7"/>
  <c r="BA127" i="7"/>
  <c r="BA128" i="7"/>
  <c r="BA129" i="7"/>
  <c r="BA130" i="7"/>
  <c r="BA131" i="7"/>
  <c r="BA132" i="7"/>
  <c r="BA133" i="7"/>
  <c r="BA134" i="7"/>
  <c r="AZ33" i="7"/>
  <c r="AZ34" i="7"/>
  <c r="AZ35" i="7"/>
  <c r="AZ36" i="7"/>
  <c r="AZ37" i="7"/>
  <c r="AZ38" i="7"/>
  <c r="AZ39" i="7"/>
  <c r="AZ40" i="7"/>
  <c r="AZ41" i="7"/>
  <c r="AZ42" i="7"/>
  <c r="AZ43" i="7"/>
  <c r="AZ44" i="7"/>
  <c r="AZ45" i="7"/>
  <c r="AZ46" i="7"/>
  <c r="AZ47" i="7"/>
  <c r="AZ48" i="7"/>
  <c r="AZ49" i="7"/>
  <c r="AZ50" i="7"/>
  <c r="AZ51" i="7"/>
  <c r="AZ52" i="7"/>
  <c r="AZ53" i="7"/>
  <c r="AZ54" i="7"/>
  <c r="AZ55" i="7"/>
  <c r="AZ56" i="7"/>
  <c r="AZ57" i="7"/>
  <c r="AZ58" i="7"/>
  <c r="AZ59" i="7"/>
  <c r="AZ60" i="7"/>
  <c r="AZ61" i="7"/>
  <c r="AZ62" i="7"/>
  <c r="AZ63" i="7"/>
  <c r="AZ64" i="7"/>
  <c r="AZ65" i="7"/>
  <c r="AZ66" i="7"/>
  <c r="AZ67" i="7"/>
  <c r="AZ68" i="7"/>
  <c r="AZ69" i="7"/>
  <c r="AZ70" i="7"/>
  <c r="AZ71" i="7"/>
  <c r="AZ72" i="7"/>
  <c r="AZ73" i="7"/>
  <c r="AZ74" i="7"/>
  <c r="AZ75" i="7"/>
  <c r="AZ76" i="7"/>
  <c r="AZ77" i="7"/>
  <c r="AZ78" i="7"/>
  <c r="AZ79" i="7"/>
  <c r="AZ80" i="7"/>
  <c r="AZ81" i="7"/>
  <c r="AZ82" i="7"/>
  <c r="AZ83" i="7"/>
  <c r="AZ84" i="7"/>
  <c r="AZ85" i="7"/>
  <c r="AZ86" i="7"/>
  <c r="AZ87" i="7"/>
  <c r="AZ88" i="7"/>
  <c r="AZ89" i="7"/>
  <c r="AZ90" i="7"/>
  <c r="AZ91" i="7"/>
  <c r="AZ92" i="7"/>
  <c r="AZ93" i="7"/>
  <c r="AZ94" i="7"/>
  <c r="AZ95" i="7"/>
  <c r="AZ96" i="7"/>
  <c r="AZ97" i="7"/>
  <c r="AZ98" i="7"/>
  <c r="AZ99" i="7"/>
  <c r="AZ100" i="7"/>
  <c r="AZ101" i="7"/>
  <c r="AZ102" i="7"/>
  <c r="AZ103" i="7"/>
  <c r="AZ104" i="7"/>
  <c r="AZ105" i="7"/>
  <c r="AZ106" i="7"/>
  <c r="AZ107" i="7"/>
  <c r="AZ108" i="7"/>
  <c r="AZ109" i="7"/>
  <c r="AZ110" i="7"/>
  <c r="AZ111" i="7"/>
  <c r="AZ112" i="7"/>
  <c r="AZ113" i="7"/>
  <c r="AZ114" i="7"/>
  <c r="AZ115" i="7"/>
  <c r="AZ116" i="7"/>
  <c r="AZ117" i="7"/>
  <c r="AZ118" i="7"/>
  <c r="AZ119" i="7"/>
  <c r="AZ120" i="7"/>
  <c r="AZ121" i="7"/>
  <c r="AZ122" i="7"/>
  <c r="AZ123" i="7"/>
  <c r="AZ124" i="7"/>
  <c r="AZ125" i="7"/>
  <c r="AZ126" i="7"/>
  <c r="AZ127" i="7"/>
  <c r="AZ128" i="7"/>
  <c r="AZ129" i="7"/>
  <c r="AZ130" i="7"/>
  <c r="AZ131" i="7"/>
  <c r="AZ132" i="7"/>
  <c r="AZ133" i="7"/>
  <c r="AZ134" i="7"/>
  <c r="AY33" i="7"/>
  <c r="AY34" i="7"/>
  <c r="AY35" i="7"/>
  <c r="AY36" i="7"/>
  <c r="AY37" i="7"/>
  <c r="AY38" i="7"/>
  <c r="AY39" i="7"/>
  <c r="AY40" i="7"/>
  <c r="AY41" i="7"/>
  <c r="AY42" i="7"/>
  <c r="AY43" i="7"/>
  <c r="AY44" i="7"/>
  <c r="AY45" i="7"/>
  <c r="AY46" i="7"/>
  <c r="AY47" i="7"/>
  <c r="AY48" i="7"/>
  <c r="AY49" i="7"/>
  <c r="AY50" i="7"/>
  <c r="AY51" i="7"/>
  <c r="AY52" i="7"/>
  <c r="AY53" i="7"/>
  <c r="AY54" i="7"/>
  <c r="AY55" i="7"/>
  <c r="AY56" i="7"/>
  <c r="AY57" i="7"/>
  <c r="AY58" i="7"/>
  <c r="AY59" i="7"/>
  <c r="AY60" i="7"/>
  <c r="AY61" i="7"/>
  <c r="AY62" i="7"/>
  <c r="AY63" i="7"/>
  <c r="AY64" i="7"/>
  <c r="AY65" i="7"/>
  <c r="AY66" i="7"/>
  <c r="AY67" i="7"/>
  <c r="AY68" i="7"/>
  <c r="AY69" i="7"/>
  <c r="AY70" i="7"/>
  <c r="AY71" i="7"/>
  <c r="AY72" i="7"/>
  <c r="AY73" i="7"/>
  <c r="AY74" i="7"/>
  <c r="AY75" i="7"/>
  <c r="AY76" i="7"/>
  <c r="AY77" i="7"/>
  <c r="AY78" i="7"/>
  <c r="AY79" i="7"/>
  <c r="AY80" i="7"/>
  <c r="AY81" i="7"/>
  <c r="AY82" i="7"/>
  <c r="AY83" i="7"/>
  <c r="AY84" i="7"/>
  <c r="AY85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Y108" i="7"/>
  <c r="AY109" i="7"/>
  <c r="AY110" i="7"/>
  <c r="AY111" i="7"/>
  <c r="AY112" i="7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126" i="7"/>
  <c r="AY127" i="7"/>
  <c r="AY128" i="7"/>
  <c r="AY129" i="7"/>
  <c r="AY130" i="7"/>
  <c r="AY131" i="7"/>
  <c r="AY132" i="7"/>
  <c r="AY133" i="7"/>
  <c r="AY134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X50" i="7"/>
  <c r="AX51" i="7"/>
  <c r="AX52" i="7"/>
  <c r="AX53" i="7"/>
  <c r="AX54" i="7"/>
  <c r="AX55" i="7"/>
  <c r="AX56" i="7"/>
  <c r="AX57" i="7"/>
  <c r="AX58" i="7"/>
  <c r="AX59" i="7"/>
  <c r="AX60" i="7"/>
  <c r="AX61" i="7"/>
  <c r="AX62" i="7"/>
  <c r="AX63" i="7"/>
  <c r="AX64" i="7"/>
  <c r="AX65" i="7"/>
  <c r="AX66" i="7"/>
  <c r="AX67" i="7"/>
  <c r="AX68" i="7"/>
  <c r="AX69" i="7"/>
  <c r="AX70" i="7"/>
  <c r="AX71" i="7"/>
  <c r="AX72" i="7"/>
  <c r="AX73" i="7"/>
  <c r="AX74" i="7"/>
  <c r="AX75" i="7"/>
  <c r="AX76" i="7"/>
  <c r="AX77" i="7"/>
  <c r="AX78" i="7"/>
  <c r="AX79" i="7"/>
  <c r="AX80" i="7"/>
  <c r="AX81" i="7"/>
  <c r="AX82" i="7"/>
  <c r="AX83" i="7"/>
  <c r="AX84" i="7"/>
  <c r="AX85" i="7"/>
  <c r="AX86" i="7"/>
  <c r="AX87" i="7"/>
  <c r="AX88" i="7"/>
  <c r="AX89" i="7"/>
  <c r="AX90" i="7"/>
  <c r="AX91" i="7"/>
  <c r="AX92" i="7"/>
  <c r="AX93" i="7"/>
  <c r="AX94" i="7"/>
  <c r="AX95" i="7"/>
  <c r="AX96" i="7"/>
  <c r="AX97" i="7"/>
  <c r="AX98" i="7"/>
  <c r="AX99" i="7"/>
  <c r="AX100" i="7"/>
  <c r="AX101" i="7"/>
  <c r="AX102" i="7"/>
  <c r="AX103" i="7"/>
  <c r="AX104" i="7"/>
  <c r="AX105" i="7"/>
  <c r="AX106" i="7"/>
  <c r="AX107" i="7"/>
  <c r="AX108" i="7"/>
  <c r="AX109" i="7"/>
  <c r="AX110" i="7"/>
  <c r="AX111" i="7"/>
  <c r="AX112" i="7"/>
  <c r="AX113" i="7"/>
  <c r="AX114" i="7"/>
  <c r="AX115" i="7"/>
  <c r="AX116" i="7"/>
  <c r="AX117" i="7"/>
  <c r="AX118" i="7"/>
  <c r="AX119" i="7"/>
  <c r="AX120" i="7"/>
  <c r="AX121" i="7"/>
  <c r="AX122" i="7"/>
  <c r="AX123" i="7"/>
  <c r="AX124" i="7"/>
  <c r="AX125" i="7"/>
  <c r="AX126" i="7"/>
  <c r="AX127" i="7"/>
  <c r="AX128" i="7"/>
  <c r="AX129" i="7"/>
  <c r="AX130" i="7"/>
  <c r="AX131" i="7"/>
  <c r="AX132" i="7"/>
  <c r="AX133" i="7"/>
  <c r="AX134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W49" i="7"/>
  <c r="AW50" i="7"/>
  <c r="AW51" i="7"/>
  <c r="AW52" i="7"/>
  <c r="AW53" i="7"/>
  <c r="AW54" i="7"/>
  <c r="AW55" i="7"/>
  <c r="AW56" i="7"/>
  <c r="AW57" i="7"/>
  <c r="AW58" i="7"/>
  <c r="AW59" i="7"/>
  <c r="AW60" i="7"/>
  <c r="AW61" i="7"/>
  <c r="AW62" i="7"/>
  <c r="AW63" i="7"/>
  <c r="AW64" i="7"/>
  <c r="AW65" i="7"/>
  <c r="AW66" i="7"/>
  <c r="AW67" i="7"/>
  <c r="AW68" i="7"/>
  <c r="AW69" i="7"/>
  <c r="AW70" i="7"/>
  <c r="AW71" i="7"/>
  <c r="AW72" i="7"/>
  <c r="AW73" i="7"/>
  <c r="AW74" i="7"/>
  <c r="AW75" i="7"/>
  <c r="AW76" i="7"/>
  <c r="AW77" i="7"/>
  <c r="AW78" i="7"/>
  <c r="AW79" i="7"/>
  <c r="AW80" i="7"/>
  <c r="AW81" i="7"/>
  <c r="AW82" i="7"/>
  <c r="AW83" i="7"/>
  <c r="AW84" i="7"/>
  <c r="AW85" i="7"/>
  <c r="AW86" i="7"/>
  <c r="AW87" i="7"/>
  <c r="AW88" i="7"/>
  <c r="AW89" i="7"/>
  <c r="AW90" i="7"/>
  <c r="AW91" i="7"/>
  <c r="AW92" i="7"/>
  <c r="AW93" i="7"/>
  <c r="AW94" i="7"/>
  <c r="AW95" i="7"/>
  <c r="AW96" i="7"/>
  <c r="AW97" i="7"/>
  <c r="AW98" i="7"/>
  <c r="AW99" i="7"/>
  <c r="AW100" i="7"/>
  <c r="AW101" i="7"/>
  <c r="AW102" i="7"/>
  <c r="AW103" i="7"/>
  <c r="AW104" i="7"/>
  <c r="AW105" i="7"/>
  <c r="AW106" i="7"/>
  <c r="AW107" i="7"/>
  <c r="AW108" i="7"/>
  <c r="AW109" i="7"/>
  <c r="AW110" i="7"/>
  <c r="AW111" i="7"/>
  <c r="AW112" i="7"/>
  <c r="AW113" i="7"/>
  <c r="AW114" i="7"/>
  <c r="AW115" i="7"/>
  <c r="AW116" i="7"/>
  <c r="AW117" i="7"/>
  <c r="AW118" i="7"/>
  <c r="AW119" i="7"/>
  <c r="AW120" i="7"/>
  <c r="AW121" i="7"/>
  <c r="AW122" i="7"/>
  <c r="AW123" i="7"/>
  <c r="AW124" i="7"/>
  <c r="AW125" i="7"/>
  <c r="AW126" i="7"/>
  <c r="AW127" i="7"/>
  <c r="AW128" i="7"/>
  <c r="AW129" i="7"/>
  <c r="AW130" i="7"/>
  <c r="AW131" i="7"/>
  <c r="AW132" i="7"/>
  <c r="AW133" i="7"/>
  <c r="AW134" i="7"/>
  <c r="AV33" i="7"/>
  <c r="AV34" i="7"/>
  <c r="AV35" i="7"/>
  <c r="AV36" i="7"/>
  <c r="AV37" i="7"/>
  <c r="AV38" i="7"/>
  <c r="AV39" i="7"/>
  <c r="AV40" i="7"/>
  <c r="AV41" i="7"/>
  <c r="AV42" i="7"/>
  <c r="AV43" i="7"/>
  <c r="AV44" i="7"/>
  <c r="AV45" i="7"/>
  <c r="AV46" i="7"/>
  <c r="AV47" i="7"/>
  <c r="AV48" i="7"/>
  <c r="AV49" i="7"/>
  <c r="AV50" i="7"/>
  <c r="AV51" i="7"/>
  <c r="AV52" i="7"/>
  <c r="AV53" i="7"/>
  <c r="AV54" i="7"/>
  <c r="AV55" i="7"/>
  <c r="AV56" i="7"/>
  <c r="AV57" i="7"/>
  <c r="AV58" i="7"/>
  <c r="AV59" i="7"/>
  <c r="AV60" i="7"/>
  <c r="AV61" i="7"/>
  <c r="AV62" i="7"/>
  <c r="AV63" i="7"/>
  <c r="AV64" i="7"/>
  <c r="AV65" i="7"/>
  <c r="AV66" i="7"/>
  <c r="AV67" i="7"/>
  <c r="AV68" i="7"/>
  <c r="AV69" i="7"/>
  <c r="AV70" i="7"/>
  <c r="AV71" i="7"/>
  <c r="AV72" i="7"/>
  <c r="AV73" i="7"/>
  <c r="AV74" i="7"/>
  <c r="AV75" i="7"/>
  <c r="AV76" i="7"/>
  <c r="AV77" i="7"/>
  <c r="AV78" i="7"/>
  <c r="AV79" i="7"/>
  <c r="AV80" i="7"/>
  <c r="AV81" i="7"/>
  <c r="AV82" i="7"/>
  <c r="AV83" i="7"/>
  <c r="AV84" i="7"/>
  <c r="AV85" i="7"/>
  <c r="AV86" i="7"/>
  <c r="AV87" i="7"/>
  <c r="AV88" i="7"/>
  <c r="AV89" i="7"/>
  <c r="AV90" i="7"/>
  <c r="AV91" i="7"/>
  <c r="AV92" i="7"/>
  <c r="AV93" i="7"/>
  <c r="AV94" i="7"/>
  <c r="AV95" i="7"/>
  <c r="AV96" i="7"/>
  <c r="AV97" i="7"/>
  <c r="AV98" i="7"/>
  <c r="AV99" i="7"/>
  <c r="AV100" i="7"/>
  <c r="AV101" i="7"/>
  <c r="AV102" i="7"/>
  <c r="AV103" i="7"/>
  <c r="AV104" i="7"/>
  <c r="AV105" i="7"/>
  <c r="AV106" i="7"/>
  <c r="AV107" i="7"/>
  <c r="AV108" i="7"/>
  <c r="AV109" i="7"/>
  <c r="AV110" i="7"/>
  <c r="AV111" i="7"/>
  <c r="AV112" i="7"/>
  <c r="AV113" i="7"/>
  <c r="AV114" i="7"/>
  <c r="AV115" i="7"/>
  <c r="AV116" i="7"/>
  <c r="AV117" i="7"/>
  <c r="AV118" i="7"/>
  <c r="AV119" i="7"/>
  <c r="AV120" i="7"/>
  <c r="AV121" i="7"/>
  <c r="AV122" i="7"/>
  <c r="AV123" i="7"/>
  <c r="AV124" i="7"/>
  <c r="AV125" i="7"/>
  <c r="AV126" i="7"/>
  <c r="AV127" i="7"/>
  <c r="AV128" i="7"/>
  <c r="AV129" i="7"/>
  <c r="AV130" i="7"/>
  <c r="AV131" i="7"/>
  <c r="AV132" i="7"/>
  <c r="AV133" i="7"/>
  <c r="AV134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U56" i="7"/>
  <c r="AU57" i="7"/>
  <c r="AU58" i="7"/>
  <c r="AU59" i="7"/>
  <c r="AU60" i="7"/>
  <c r="AU61" i="7"/>
  <c r="AU62" i="7"/>
  <c r="AU63" i="7"/>
  <c r="AU64" i="7"/>
  <c r="AU65" i="7"/>
  <c r="AU66" i="7"/>
  <c r="AU67" i="7"/>
  <c r="AU68" i="7"/>
  <c r="AU69" i="7"/>
  <c r="AU70" i="7"/>
  <c r="AU71" i="7"/>
  <c r="AU72" i="7"/>
  <c r="AU73" i="7"/>
  <c r="AU74" i="7"/>
  <c r="AU75" i="7"/>
  <c r="AU76" i="7"/>
  <c r="AU77" i="7"/>
  <c r="AU78" i="7"/>
  <c r="AU79" i="7"/>
  <c r="AU80" i="7"/>
  <c r="AU81" i="7"/>
  <c r="AU82" i="7"/>
  <c r="AU83" i="7"/>
  <c r="AU84" i="7"/>
  <c r="AU85" i="7"/>
  <c r="AU86" i="7"/>
  <c r="AU87" i="7"/>
  <c r="AU88" i="7"/>
  <c r="AU89" i="7"/>
  <c r="AU90" i="7"/>
  <c r="AU91" i="7"/>
  <c r="AU92" i="7"/>
  <c r="AU93" i="7"/>
  <c r="AU94" i="7"/>
  <c r="AU95" i="7"/>
  <c r="AU96" i="7"/>
  <c r="AU97" i="7"/>
  <c r="AU98" i="7"/>
  <c r="AU99" i="7"/>
  <c r="AU100" i="7"/>
  <c r="AU101" i="7"/>
  <c r="AU102" i="7"/>
  <c r="AU103" i="7"/>
  <c r="AU104" i="7"/>
  <c r="AU105" i="7"/>
  <c r="AU106" i="7"/>
  <c r="AU107" i="7"/>
  <c r="AU108" i="7"/>
  <c r="AU109" i="7"/>
  <c r="AU110" i="7"/>
  <c r="AU111" i="7"/>
  <c r="AU112" i="7"/>
  <c r="AU113" i="7"/>
  <c r="AU114" i="7"/>
  <c r="AU115" i="7"/>
  <c r="AU116" i="7"/>
  <c r="AU117" i="7"/>
  <c r="AU118" i="7"/>
  <c r="AU119" i="7"/>
  <c r="AU120" i="7"/>
  <c r="AU121" i="7"/>
  <c r="AU122" i="7"/>
  <c r="AU123" i="7"/>
  <c r="AU124" i="7"/>
  <c r="AU125" i="7"/>
  <c r="AU126" i="7"/>
  <c r="AU127" i="7"/>
  <c r="AU128" i="7"/>
  <c r="AU129" i="7"/>
  <c r="AU130" i="7"/>
  <c r="AU131" i="7"/>
  <c r="AU132" i="7"/>
  <c r="AU133" i="7"/>
  <c r="AU134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2" i="7"/>
  <c r="AT53" i="7"/>
  <c r="AT54" i="7"/>
  <c r="AT55" i="7"/>
  <c r="AT56" i="7"/>
  <c r="AT57" i="7"/>
  <c r="AT58" i="7"/>
  <c r="AT59" i="7"/>
  <c r="AT60" i="7"/>
  <c r="AT61" i="7"/>
  <c r="AT62" i="7"/>
  <c r="AT63" i="7"/>
  <c r="AT64" i="7"/>
  <c r="AT65" i="7"/>
  <c r="AT66" i="7"/>
  <c r="AT67" i="7"/>
  <c r="AT68" i="7"/>
  <c r="AT69" i="7"/>
  <c r="AT70" i="7"/>
  <c r="AT71" i="7"/>
  <c r="AT72" i="7"/>
  <c r="AT73" i="7"/>
  <c r="AT74" i="7"/>
  <c r="AT75" i="7"/>
  <c r="AT76" i="7"/>
  <c r="AT77" i="7"/>
  <c r="AT78" i="7"/>
  <c r="AT79" i="7"/>
  <c r="AT80" i="7"/>
  <c r="AT81" i="7"/>
  <c r="AT82" i="7"/>
  <c r="AT83" i="7"/>
  <c r="AT84" i="7"/>
  <c r="AT85" i="7"/>
  <c r="AT86" i="7"/>
  <c r="AT87" i="7"/>
  <c r="AT88" i="7"/>
  <c r="AT89" i="7"/>
  <c r="AT90" i="7"/>
  <c r="AT91" i="7"/>
  <c r="AT92" i="7"/>
  <c r="AT93" i="7"/>
  <c r="AT94" i="7"/>
  <c r="AT95" i="7"/>
  <c r="AT96" i="7"/>
  <c r="AT97" i="7"/>
  <c r="AT98" i="7"/>
  <c r="AT99" i="7"/>
  <c r="AT100" i="7"/>
  <c r="AT101" i="7"/>
  <c r="AT102" i="7"/>
  <c r="AT103" i="7"/>
  <c r="AT104" i="7"/>
  <c r="AT105" i="7"/>
  <c r="AT106" i="7"/>
  <c r="AT107" i="7"/>
  <c r="AT108" i="7"/>
  <c r="AT109" i="7"/>
  <c r="AT110" i="7"/>
  <c r="AT111" i="7"/>
  <c r="AT112" i="7"/>
  <c r="AT113" i="7"/>
  <c r="AT114" i="7"/>
  <c r="AT115" i="7"/>
  <c r="AT116" i="7"/>
  <c r="AT117" i="7"/>
  <c r="AT118" i="7"/>
  <c r="AT119" i="7"/>
  <c r="AT120" i="7"/>
  <c r="AT121" i="7"/>
  <c r="AT122" i="7"/>
  <c r="AT123" i="7"/>
  <c r="AT124" i="7"/>
  <c r="AT125" i="7"/>
  <c r="AT126" i="7"/>
  <c r="AT127" i="7"/>
  <c r="AT128" i="7"/>
  <c r="AT129" i="7"/>
  <c r="AT130" i="7"/>
  <c r="AT131" i="7"/>
  <c r="AT132" i="7"/>
  <c r="AT133" i="7"/>
  <c r="AT134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AS53" i="7"/>
  <c r="AS54" i="7"/>
  <c r="AS55" i="7"/>
  <c r="AS56" i="7"/>
  <c r="AS57" i="7"/>
  <c r="AS58" i="7"/>
  <c r="AS59" i="7"/>
  <c r="AS60" i="7"/>
  <c r="AS61" i="7"/>
  <c r="AS62" i="7"/>
  <c r="AS63" i="7"/>
  <c r="AS64" i="7"/>
  <c r="AS65" i="7"/>
  <c r="AS66" i="7"/>
  <c r="AS67" i="7"/>
  <c r="AS68" i="7"/>
  <c r="AS69" i="7"/>
  <c r="AS70" i="7"/>
  <c r="AS71" i="7"/>
  <c r="AS72" i="7"/>
  <c r="AS73" i="7"/>
  <c r="AS74" i="7"/>
  <c r="AS75" i="7"/>
  <c r="AS76" i="7"/>
  <c r="AS77" i="7"/>
  <c r="AS78" i="7"/>
  <c r="AS79" i="7"/>
  <c r="AS80" i="7"/>
  <c r="AS81" i="7"/>
  <c r="AS82" i="7"/>
  <c r="AS83" i="7"/>
  <c r="AS84" i="7"/>
  <c r="AS85" i="7"/>
  <c r="AS86" i="7"/>
  <c r="AS87" i="7"/>
  <c r="AS88" i="7"/>
  <c r="AS89" i="7"/>
  <c r="AS90" i="7"/>
  <c r="AS91" i="7"/>
  <c r="AS92" i="7"/>
  <c r="AS93" i="7"/>
  <c r="AS94" i="7"/>
  <c r="AS95" i="7"/>
  <c r="AS96" i="7"/>
  <c r="AS97" i="7"/>
  <c r="AS98" i="7"/>
  <c r="AS99" i="7"/>
  <c r="AS100" i="7"/>
  <c r="AS101" i="7"/>
  <c r="AS102" i="7"/>
  <c r="AS103" i="7"/>
  <c r="AS104" i="7"/>
  <c r="AS105" i="7"/>
  <c r="AS106" i="7"/>
  <c r="AS107" i="7"/>
  <c r="AS108" i="7"/>
  <c r="AS109" i="7"/>
  <c r="AS110" i="7"/>
  <c r="AS111" i="7"/>
  <c r="AS112" i="7"/>
  <c r="AS113" i="7"/>
  <c r="AS114" i="7"/>
  <c r="AS115" i="7"/>
  <c r="AS116" i="7"/>
  <c r="AS117" i="7"/>
  <c r="AS118" i="7"/>
  <c r="AS119" i="7"/>
  <c r="AS120" i="7"/>
  <c r="AS121" i="7"/>
  <c r="AS122" i="7"/>
  <c r="AS123" i="7"/>
  <c r="AS124" i="7"/>
  <c r="AS125" i="7"/>
  <c r="AS126" i="7"/>
  <c r="AS127" i="7"/>
  <c r="AS128" i="7"/>
  <c r="AS129" i="7"/>
  <c r="AS130" i="7"/>
  <c r="AS131" i="7"/>
  <c r="AS132" i="7"/>
  <c r="AS133" i="7"/>
  <c r="AS134" i="7"/>
  <c r="AR33" i="7"/>
  <c r="AR34" i="7"/>
  <c r="AR35" i="7"/>
  <c r="AR36" i="7"/>
  <c r="AR37" i="7"/>
  <c r="AR38" i="7"/>
  <c r="AR39" i="7"/>
  <c r="AR40" i="7"/>
  <c r="AR41" i="7"/>
  <c r="AR42" i="7"/>
  <c r="AR43" i="7"/>
  <c r="AR44" i="7"/>
  <c r="AR45" i="7"/>
  <c r="AR46" i="7"/>
  <c r="AR47" i="7"/>
  <c r="AR48" i="7"/>
  <c r="AR49" i="7"/>
  <c r="AR50" i="7"/>
  <c r="AR51" i="7"/>
  <c r="AR52" i="7"/>
  <c r="AR53" i="7"/>
  <c r="AR54" i="7"/>
  <c r="AR55" i="7"/>
  <c r="AR56" i="7"/>
  <c r="AR57" i="7"/>
  <c r="AR58" i="7"/>
  <c r="AR59" i="7"/>
  <c r="AR60" i="7"/>
  <c r="AR61" i="7"/>
  <c r="AR62" i="7"/>
  <c r="AR63" i="7"/>
  <c r="AR64" i="7"/>
  <c r="AR65" i="7"/>
  <c r="AR66" i="7"/>
  <c r="AR67" i="7"/>
  <c r="AR68" i="7"/>
  <c r="AR69" i="7"/>
  <c r="AR70" i="7"/>
  <c r="AR71" i="7"/>
  <c r="AR72" i="7"/>
  <c r="AR73" i="7"/>
  <c r="AR74" i="7"/>
  <c r="AR75" i="7"/>
  <c r="AR76" i="7"/>
  <c r="AR77" i="7"/>
  <c r="AR78" i="7"/>
  <c r="AR79" i="7"/>
  <c r="AR80" i="7"/>
  <c r="AR81" i="7"/>
  <c r="AR82" i="7"/>
  <c r="AR83" i="7"/>
  <c r="AR84" i="7"/>
  <c r="AR85" i="7"/>
  <c r="AR86" i="7"/>
  <c r="AR87" i="7"/>
  <c r="AR88" i="7"/>
  <c r="AR89" i="7"/>
  <c r="AR90" i="7"/>
  <c r="AR91" i="7"/>
  <c r="AR92" i="7"/>
  <c r="AR93" i="7"/>
  <c r="AR94" i="7"/>
  <c r="AR95" i="7"/>
  <c r="AR96" i="7"/>
  <c r="AR97" i="7"/>
  <c r="AR98" i="7"/>
  <c r="AR99" i="7"/>
  <c r="AR100" i="7"/>
  <c r="AR101" i="7"/>
  <c r="AR102" i="7"/>
  <c r="AR103" i="7"/>
  <c r="AR104" i="7"/>
  <c r="AR105" i="7"/>
  <c r="AR106" i="7"/>
  <c r="AR107" i="7"/>
  <c r="AR108" i="7"/>
  <c r="AR109" i="7"/>
  <c r="AR110" i="7"/>
  <c r="AR111" i="7"/>
  <c r="AR112" i="7"/>
  <c r="AR113" i="7"/>
  <c r="AR114" i="7"/>
  <c r="AR115" i="7"/>
  <c r="AR116" i="7"/>
  <c r="AR117" i="7"/>
  <c r="AR118" i="7"/>
  <c r="AR119" i="7"/>
  <c r="AR120" i="7"/>
  <c r="AR121" i="7"/>
  <c r="AR122" i="7"/>
  <c r="AR123" i="7"/>
  <c r="AR124" i="7"/>
  <c r="AR125" i="7"/>
  <c r="AR126" i="7"/>
  <c r="AR127" i="7"/>
  <c r="AR128" i="7"/>
  <c r="AR129" i="7"/>
  <c r="AR130" i="7"/>
  <c r="AR131" i="7"/>
  <c r="AR132" i="7"/>
  <c r="AR133" i="7"/>
  <c r="AR134" i="7"/>
  <c r="AQ33" i="7"/>
  <c r="AQ34" i="7"/>
  <c r="AQ35" i="7"/>
  <c r="AQ36" i="7"/>
  <c r="AQ37" i="7"/>
  <c r="AQ38" i="7"/>
  <c r="AQ39" i="7"/>
  <c r="AQ40" i="7"/>
  <c r="AQ41" i="7"/>
  <c r="AQ42" i="7"/>
  <c r="AQ43" i="7"/>
  <c r="AQ44" i="7"/>
  <c r="AQ45" i="7"/>
  <c r="AQ46" i="7"/>
  <c r="AQ47" i="7"/>
  <c r="AQ48" i="7"/>
  <c r="AQ49" i="7"/>
  <c r="AQ50" i="7"/>
  <c r="AQ51" i="7"/>
  <c r="AQ52" i="7"/>
  <c r="AQ53" i="7"/>
  <c r="AQ54" i="7"/>
  <c r="AQ55" i="7"/>
  <c r="AQ56" i="7"/>
  <c r="AQ57" i="7"/>
  <c r="AQ58" i="7"/>
  <c r="AQ59" i="7"/>
  <c r="AQ60" i="7"/>
  <c r="AQ61" i="7"/>
  <c r="AQ62" i="7"/>
  <c r="AQ63" i="7"/>
  <c r="AQ64" i="7"/>
  <c r="AQ65" i="7"/>
  <c r="AQ66" i="7"/>
  <c r="AQ67" i="7"/>
  <c r="AQ68" i="7"/>
  <c r="AQ69" i="7"/>
  <c r="AQ70" i="7"/>
  <c r="AQ71" i="7"/>
  <c r="AQ72" i="7"/>
  <c r="AQ73" i="7"/>
  <c r="AQ74" i="7"/>
  <c r="AQ75" i="7"/>
  <c r="AQ76" i="7"/>
  <c r="AQ77" i="7"/>
  <c r="AQ78" i="7"/>
  <c r="AQ79" i="7"/>
  <c r="AQ80" i="7"/>
  <c r="AQ81" i="7"/>
  <c r="AQ82" i="7"/>
  <c r="AQ83" i="7"/>
  <c r="AQ84" i="7"/>
  <c r="AQ85" i="7"/>
  <c r="AQ86" i="7"/>
  <c r="AQ87" i="7"/>
  <c r="AQ88" i="7"/>
  <c r="AQ89" i="7"/>
  <c r="AQ90" i="7"/>
  <c r="AQ91" i="7"/>
  <c r="AQ92" i="7"/>
  <c r="AQ93" i="7"/>
  <c r="AQ94" i="7"/>
  <c r="AQ95" i="7"/>
  <c r="AQ96" i="7"/>
  <c r="AQ97" i="7"/>
  <c r="AQ98" i="7"/>
  <c r="AQ99" i="7"/>
  <c r="AQ100" i="7"/>
  <c r="AQ101" i="7"/>
  <c r="AQ102" i="7"/>
  <c r="AQ103" i="7"/>
  <c r="AQ104" i="7"/>
  <c r="AQ105" i="7"/>
  <c r="AQ106" i="7"/>
  <c r="AQ107" i="7"/>
  <c r="AQ108" i="7"/>
  <c r="AQ109" i="7"/>
  <c r="AQ110" i="7"/>
  <c r="AQ111" i="7"/>
  <c r="AQ112" i="7"/>
  <c r="AQ113" i="7"/>
  <c r="AQ114" i="7"/>
  <c r="AQ115" i="7"/>
  <c r="AQ116" i="7"/>
  <c r="AQ117" i="7"/>
  <c r="AQ118" i="7"/>
  <c r="AQ119" i="7"/>
  <c r="AQ120" i="7"/>
  <c r="AQ121" i="7"/>
  <c r="AQ122" i="7"/>
  <c r="AQ123" i="7"/>
  <c r="AQ124" i="7"/>
  <c r="AQ125" i="7"/>
  <c r="AQ126" i="7"/>
  <c r="AQ127" i="7"/>
  <c r="AQ128" i="7"/>
  <c r="AQ129" i="7"/>
  <c r="AQ130" i="7"/>
  <c r="AQ131" i="7"/>
  <c r="AQ132" i="7"/>
  <c r="AQ133" i="7"/>
  <c r="AQ134" i="7"/>
  <c r="AP33" i="7"/>
  <c r="AP34" i="7"/>
  <c r="AP35" i="7"/>
  <c r="AP36" i="7"/>
  <c r="AP37" i="7"/>
  <c r="AP38" i="7"/>
  <c r="AP39" i="7"/>
  <c r="AP40" i="7"/>
  <c r="AP41" i="7"/>
  <c r="AP42" i="7"/>
  <c r="AP43" i="7"/>
  <c r="AP44" i="7"/>
  <c r="AP45" i="7"/>
  <c r="AP46" i="7"/>
  <c r="AP47" i="7"/>
  <c r="AP48" i="7"/>
  <c r="AP49" i="7"/>
  <c r="AP50" i="7"/>
  <c r="AP51" i="7"/>
  <c r="AP52" i="7"/>
  <c r="AP53" i="7"/>
  <c r="AP54" i="7"/>
  <c r="AP55" i="7"/>
  <c r="AP56" i="7"/>
  <c r="AP57" i="7"/>
  <c r="AP58" i="7"/>
  <c r="AP59" i="7"/>
  <c r="AP60" i="7"/>
  <c r="AP61" i="7"/>
  <c r="AP62" i="7"/>
  <c r="AP63" i="7"/>
  <c r="AP64" i="7"/>
  <c r="AP65" i="7"/>
  <c r="AP66" i="7"/>
  <c r="AP67" i="7"/>
  <c r="AP68" i="7"/>
  <c r="AP69" i="7"/>
  <c r="AP70" i="7"/>
  <c r="AP71" i="7"/>
  <c r="AP72" i="7"/>
  <c r="AP73" i="7"/>
  <c r="AP74" i="7"/>
  <c r="AP75" i="7"/>
  <c r="AP76" i="7"/>
  <c r="AP77" i="7"/>
  <c r="AP78" i="7"/>
  <c r="AP79" i="7"/>
  <c r="AP80" i="7"/>
  <c r="AP81" i="7"/>
  <c r="AP82" i="7"/>
  <c r="AP83" i="7"/>
  <c r="AP84" i="7"/>
  <c r="AP85" i="7"/>
  <c r="AP86" i="7"/>
  <c r="AP87" i="7"/>
  <c r="AP88" i="7"/>
  <c r="AP89" i="7"/>
  <c r="AP90" i="7"/>
  <c r="AP91" i="7"/>
  <c r="AP92" i="7"/>
  <c r="AP93" i="7"/>
  <c r="AP94" i="7"/>
  <c r="AP95" i="7"/>
  <c r="AP96" i="7"/>
  <c r="AP97" i="7"/>
  <c r="AP98" i="7"/>
  <c r="AP99" i="7"/>
  <c r="AP100" i="7"/>
  <c r="AP101" i="7"/>
  <c r="AP102" i="7"/>
  <c r="AP103" i="7"/>
  <c r="AP104" i="7"/>
  <c r="AP105" i="7"/>
  <c r="AP106" i="7"/>
  <c r="AP107" i="7"/>
  <c r="AP108" i="7"/>
  <c r="AP109" i="7"/>
  <c r="AP110" i="7"/>
  <c r="AP111" i="7"/>
  <c r="AP112" i="7"/>
  <c r="AP113" i="7"/>
  <c r="AP114" i="7"/>
  <c r="AP115" i="7"/>
  <c r="AP116" i="7"/>
  <c r="AP117" i="7"/>
  <c r="AP118" i="7"/>
  <c r="AP119" i="7"/>
  <c r="AP120" i="7"/>
  <c r="AP121" i="7"/>
  <c r="AP122" i="7"/>
  <c r="AP123" i="7"/>
  <c r="AP124" i="7"/>
  <c r="AP125" i="7"/>
  <c r="AP126" i="7"/>
  <c r="AP127" i="7"/>
  <c r="AP128" i="7"/>
  <c r="AP129" i="7"/>
  <c r="AP130" i="7"/>
  <c r="AP131" i="7"/>
  <c r="AP132" i="7"/>
  <c r="AP133" i="7"/>
  <c r="AP134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54" i="7"/>
  <c r="AO55" i="7"/>
  <c r="AO56" i="7"/>
  <c r="AO57" i="7"/>
  <c r="AO58" i="7"/>
  <c r="AO59" i="7"/>
  <c r="AO60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77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O105" i="7"/>
  <c r="AO106" i="7"/>
  <c r="AO107" i="7"/>
  <c r="AO108" i="7"/>
  <c r="AO109" i="7"/>
  <c r="AO110" i="7"/>
  <c r="AO111" i="7"/>
  <c r="AO112" i="7"/>
  <c r="AO113" i="7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126" i="7"/>
  <c r="AO127" i="7"/>
  <c r="AO128" i="7"/>
  <c r="AO129" i="7"/>
  <c r="AO130" i="7"/>
  <c r="AO131" i="7"/>
  <c r="AO132" i="7"/>
  <c r="AO133" i="7"/>
  <c r="AO134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N48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63" i="7"/>
  <c r="AN64" i="7"/>
  <c r="AN65" i="7"/>
  <c r="AN66" i="7"/>
  <c r="AN67" i="7"/>
  <c r="AN68" i="7"/>
  <c r="AN69" i="7"/>
  <c r="AN70" i="7"/>
  <c r="AN71" i="7"/>
  <c r="AN72" i="7"/>
  <c r="AN73" i="7"/>
  <c r="AN74" i="7"/>
  <c r="AN75" i="7"/>
  <c r="AN76" i="7"/>
  <c r="AN77" i="7"/>
  <c r="AN78" i="7"/>
  <c r="AN79" i="7"/>
  <c r="AN80" i="7"/>
  <c r="AN81" i="7"/>
  <c r="AN82" i="7"/>
  <c r="AN83" i="7"/>
  <c r="AN84" i="7"/>
  <c r="AN85" i="7"/>
  <c r="AN86" i="7"/>
  <c r="AN87" i="7"/>
  <c r="AN88" i="7"/>
  <c r="AN89" i="7"/>
  <c r="AN90" i="7"/>
  <c r="AN91" i="7"/>
  <c r="AN92" i="7"/>
  <c r="AN93" i="7"/>
  <c r="AN94" i="7"/>
  <c r="AN95" i="7"/>
  <c r="AN96" i="7"/>
  <c r="AN97" i="7"/>
  <c r="AN98" i="7"/>
  <c r="AN99" i="7"/>
  <c r="AN100" i="7"/>
  <c r="AN101" i="7"/>
  <c r="AN102" i="7"/>
  <c r="AN103" i="7"/>
  <c r="AN104" i="7"/>
  <c r="AN105" i="7"/>
  <c r="AN106" i="7"/>
  <c r="AN107" i="7"/>
  <c r="AN108" i="7"/>
  <c r="AN109" i="7"/>
  <c r="AN110" i="7"/>
  <c r="AN111" i="7"/>
  <c r="AN112" i="7"/>
  <c r="AN113" i="7"/>
  <c r="AN114" i="7"/>
  <c r="AN115" i="7"/>
  <c r="AN116" i="7"/>
  <c r="AN117" i="7"/>
  <c r="AN118" i="7"/>
  <c r="AN119" i="7"/>
  <c r="AN120" i="7"/>
  <c r="AN121" i="7"/>
  <c r="AN122" i="7"/>
  <c r="AN123" i="7"/>
  <c r="AN124" i="7"/>
  <c r="AN125" i="7"/>
  <c r="AN126" i="7"/>
  <c r="AN127" i="7"/>
  <c r="AN128" i="7"/>
  <c r="AN129" i="7"/>
  <c r="AN130" i="7"/>
  <c r="AN131" i="7"/>
  <c r="AN132" i="7"/>
  <c r="AN133" i="7"/>
  <c r="AN134" i="7"/>
  <c r="AM33" i="7"/>
  <c r="AM34" i="7"/>
  <c r="AM35" i="7"/>
  <c r="AM36" i="7"/>
  <c r="AM37" i="7"/>
  <c r="AM38" i="7"/>
  <c r="AM39" i="7"/>
  <c r="AM40" i="7"/>
  <c r="AM41" i="7"/>
  <c r="AM42" i="7"/>
  <c r="AM43" i="7"/>
  <c r="AM44" i="7"/>
  <c r="AM45" i="7"/>
  <c r="AM46" i="7"/>
  <c r="AM47" i="7"/>
  <c r="AM48" i="7"/>
  <c r="AM49" i="7"/>
  <c r="AM50" i="7"/>
  <c r="AM51" i="7"/>
  <c r="AM52" i="7"/>
  <c r="AM53" i="7"/>
  <c r="AM54" i="7"/>
  <c r="AM55" i="7"/>
  <c r="AM56" i="7"/>
  <c r="AM57" i="7"/>
  <c r="AM58" i="7"/>
  <c r="AM59" i="7"/>
  <c r="AM60" i="7"/>
  <c r="AM61" i="7"/>
  <c r="AM62" i="7"/>
  <c r="AM63" i="7"/>
  <c r="AM64" i="7"/>
  <c r="AM65" i="7"/>
  <c r="AM66" i="7"/>
  <c r="AM67" i="7"/>
  <c r="AM68" i="7"/>
  <c r="AM69" i="7"/>
  <c r="AM70" i="7"/>
  <c r="AM71" i="7"/>
  <c r="AM72" i="7"/>
  <c r="AM73" i="7"/>
  <c r="AM74" i="7"/>
  <c r="AM75" i="7"/>
  <c r="AM76" i="7"/>
  <c r="AM77" i="7"/>
  <c r="AM78" i="7"/>
  <c r="AM79" i="7"/>
  <c r="AM80" i="7"/>
  <c r="AM81" i="7"/>
  <c r="AM82" i="7"/>
  <c r="AM83" i="7"/>
  <c r="AM84" i="7"/>
  <c r="AM85" i="7"/>
  <c r="AM86" i="7"/>
  <c r="AM87" i="7"/>
  <c r="AM88" i="7"/>
  <c r="AM89" i="7"/>
  <c r="AM90" i="7"/>
  <c r="AM91" i="7"/>
  <c r="AM92" i="7"/>
  <c r="AM93" i="7"/>
  <c r="AM94" i="7"/>
  <c r="AM95" i="7"/>
  <c r="AM96" i="7"/>
  <c r="AM97" i="7"/>
  <c r="AM98" i="7"/>
  <c r="AM99" i="7"/>
  <c r="AM100" i="7"/>
  <c r="AM101" i="7"/>
  <c r="AM102" i="7"/>
  <c r="AM103" i="7"/>
  <c r="AM104" i="7"/>
  <c r="AM105" i="7"/>
  <c r="AM106" i="7"/>
  <c r="AM107" i="7"/>
  <c r="AM108" i="7"/>
  <c r="AM109" i="7"/>
  <c r="AM110" i="7"/>
  <c r="AM111" i="7"/>
  <c r="AM112" i="7"/>
  <c r="AM113" i="7"/>
  <c r="AM114" i="7"/>
  <c r="AM115" i="7"/>
  <c r="AM116" i="7"/>
  <c r="AM117" i="7"/>
  <c r="AM118" i="7"/>
  <c r="AM119" i="7"/>
  <c r="AM120" i="7"/>
  <c r="AM121" i="7"/>
  <c r="AM122" i="7"/>
  <c r="AM123" i="7"/>
  <c r="AM124" i="7"/>
  <c r="AM125" i="7"/>
  <c r="AM126" i="7"/>
  <c r="AM127" i="7"/>
  <c r="AM128" i="7"/>
  <c r="AM129" i="7"/>
  <c r="AM130" i="7"/>
  <c r="AM131" i="7"/>
  <c r="AM132" i="7"/>
  <c r="AM133" i="7"/>
  <c r="AM134" i="7"/>
  <c r="L10" i="5" l="1"/>
  <c r="S12" i="7" l="1"/>
  <c r="S10" i="7"/>
  <c r="T17" i="7"/>
  <c r="S17" i="7"/>
  <c r="T16" i="7"/>
  <c r="S16" i="7"/>
  <c r="T15" i="7"/>
  <c r="S15" i="7"/>
  <c r="T14" i="7"/>
  <c r="S14" i="7"/>
  <c r="T13" i="7"/>
  <c r="S13" i="7"/>
  <c r="T12" i="7"/>
  <c r="T11" i="7"/>
  <c r="S11" i="7"/>
  <c r="T10" i="7"/>
  <c r="AA17" i="7"/>
  <c r="Z17" i="7"/>
  <c r="AA16" i="7"/>
  <c r="Z16" i="7"/>
  <c r="AA15" i="7"/>
  <c r="Z15" i="7"/>
  <c r="AA14" i="7"/>
  <c r="Z14" i="7"/>
  <c r="AA13" i="7"/>
  <c r="Z13" i="7"/>
  <c r="AA12" i="7"/>
  <c r="Z12" i="7"/>
  <c r="AA11" i="7"/>
  <c r="Z11" i="7"/>
  <c r="AA10" i="7"/>
  <c r="Z10" i="7"/>
  <c r="Y150" i="7"/>
  <c r="X150" i="7"/>
  <c r="W150" i="7"/>
  <c r="U150" i="7"/>
  <c r="Y149" i="7"/>
  <c r="X149" i="7"/>
  <c r="W149" i="7"/>
  <c r="U149" i="7"/>
  <c r="Y148" i="7"/>
  <c r="X148" i="7"/>
  <c r="W148" i="7"/>
  <c r="U148" i="7"/>
  <c r="Y147" i="7"/>
  <c r="X147" i="7"/>
  <c r="W147" i="7"/>
  <c r="U147" i="7"/>
  <c r="Y146" i="7"/>
  <c r="X146" i="7"/>
  <c r="W146" i="7"/>
  <c r="U146" i="7"/>
  <c r="Y145" i="7"/>
  <c r="X145" i="7"/>
  <c r="W145" i="7"/>
  <c r="U145" i="7"/>
  <c r="Y144" i="7"/>
  <c r="X144" i="7"/>
  <c r="W144" i="7"/>
  <c r="U144" i="7"/>
  <c r="Y143" i="7"/>
  <c r="X143" i="7"/>
  <c r="W143" i="7"/>
  <c r="U143" i="7"/>
  <c r="AV17" i="7"/>
  <c r="AU17" i="7"/>
  <c r="AV16" i="7"/>
  <c r="AU16" i="7"/>
  <c r="AV15" i="7"/>
  <c r="AU15" i="7"/>
  <c r="AV14" i="7"/>
  <c r="AU14" i="7"/>
  <c r="AV13" i="7"/>
  <c r="AU13" i="7"/>
  <c r="AV12" i="7"/>
  <c r="AU12" i="7"/>
  <c r="AV11" i="7"/>
  <c r="AU11" i="7"/>
  <c r="AV10" i="7"/>
  <c r="AU10" i="7"/>
  <c r="AO17" i="7"/>
  <c r="AN17" i="7"/>
  <c r="AO16" i="7"/>
  <c r="AN16" i="7"/>
  <c r="AO15" i="7"/>
  <c r="AN15" i="7"/>
  <c r="AO14" i="7"/>
  <c r="AN14" i="7"/>
  <c r="AO13" i="7"/>
  <c r="AN13" i="7"/>
  <c r="AO12" i="7"/>
  <c r="AN12" i="7"/>
  <c r="AO11" i="7"/>
  <c r="AN11" i="7"/>
  <c r="AO10" i="7"/>
  <c r="AN10" i="7"/>
  <c r="AH17" i="7"/>
  <c r="AG17" i="7"/>
  <c r="AH16" i="7"/>
  <c r="AG16" i="7"/>
  <c r="AH15" i="7"/>
  <c r="AG15" i="7"/>
  <c r="AH14" i="7"/>
  <c r="AG14" i="7"/>
  <c r="AH13" i="7"/>
  <c r="AG13" i="7"/>
  <c r="AH12" i="7"/>
  <c r="AG12" i="7"/>
  <c r="AH11" i="7"/>
  <c r="AG11" i="7"/>
  <c r="AH10" i="7"/>
  <c r="AG10" i="7"/>
  <c r="M9" i="7"/>
  <c r="Y16" i="7" s="1"/>
  <c r="AF13" i="7" l="1"/>
  <c r="AM13" i="7"/>
  <c r="AM17" i="7"/>
  <c r="W17" i="7"/>
  <c r="Y17" i="7"/>
  <c r="AD10" i="7"/>
  <c r="AD14" i="7"/>
  <c r="AK10" i="7"/>
  <c r="AK14" i="7"/>
  <c r="W10" i="7"/>
  <c r="Y10" i="7"/>
  <c r="AF10" i="7"/>
  <c r="AF14" i="7"/>
  <c r="AM10" i="7"/>
  <c r="AM14" i="7"/>
  <c r="W11" i="7"/>
  <c r="Y11" i="7"/>
  <c r="AD11" i="7"/>
  <c r="AD15" i="7"/>
  <c r="AK11" i="7"/>
  <c r="AK15" i="7"/>
  <c r="W12" i="7"/>
  <c r="Y12" i="7"/>
  <c r="AM15" i="7"/>
  <c r="Y13" i="7"/>
  <c r="AF17" i="7"/>
  <c r="AF11" i="7"/>
  <c r="AF15" i="7"/>
  <c r="AM11" i="7"/>
  <c r="W13" i="7"/>
  <c r="AD12" i="7"/>
  <c r="AD16" i="7"/>
  <c r="AK12" i="7"/>
  <c r="AK16" i="7"/>
  <c r="W14" i="7"/>
  <c r="Y14" i="7"/>
  <c r="AF12" i="7"/>
  <c r="AF16" i="7"/>
  <c r="AM12" i="7"/>
  <c r="AM16" i="7"/>
  <c r="W15" i="7"/>
  <c r="Y15" i="7"/>
  <c r="AD13" i="7"/>
  <c r="AD17" i="7"/>
  <c r="AK13" i="7"/>
  <c r="AK17" i="7"/>
  <c r="W16" i="7"/>
  <c r="X16" i="7" s="1"/>
  <c r="V145" i="7"/>
  <c r="V143" i="7"/>
  <c r="V147" i="7"/>
  <c r="V149" i="7"/>
  <c r="V144" i="7"/>
  <c r="V146" i="7"/>
  <c r="V148" i="7"/>
  <c r="V150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I25" i="7"/>
  <c r="X17" i="7" l="1"/>
  <c r="X12" i="7"/>
  <c r="X11" i="7"/>
  <c r="AE17" i="7"/>
  <c r="X14" i="7"/>
  <c r="X13" i="7"/>
  <c r="X10" i="7"/>
  <c r="X15" i="7"/>
  <c r="AE15" i="7"/>
  <c r="AE13" i="7"/>
  <c r="AE12" i="7"/>
  <c r="AE16" i="7"/>
  <c r="AE14" i="7"/>
  <c r="AE10" i="7"/>
  <c r="AE11" i="7"/>
  <c r="L26" i="7"/>
  <c r="L27" i="7" s="1"/>
  <c r="BH120" i="7"/>
  <c r="BH73" i="7"/>
  <c r="T26" i="7"/>
  <c r="T27" i="7" s="1"/>
  <c r="I26" i="7"/>
  <c r="I27" i="7" s="1"/>
  <c r="BE132" i="7"/>
  <c r="BH108" i="7"/>
  <c r="BE124" i="7"/>
  <c r="BH124" i="7"/>
  <c r="BH112" i="7"/>
  <c r="W26" i="7"/>
  <c r="W27" i="7" s="1"/>
  <c r="BE133" i="7"/>
  <c r="BH91" i="7"/>
  <c r="BH55" i="7"/>
  <c r="BH123" i="7"/>
  <c r="BH77" i="7"/>
  <c r="BH117" i="7"/>
  <c r="BH107" i="7"/>
  <c r="BH104" i="7"/>
  <c r="BH66" i="7"/>
  <c r="BE66" i="7"/>
  <c r="BH43" i="7"/>
  <c r="BH133" i="7"/>
  <c r="BH80" i="7"/>
  <c r="M26" i="7"/>
  <c r="M27" i="7" s="1"/>
  <c r="R26" i="7"/>
  <c r="R27" i="7" s="1"/>
  <c r="BN54" i="7"/>
  <c r="BN36" i="7"/>
  <c r="BN52" i="7"/>
  <c r="BN124" i="7"/>
  <c r="BN82" i="7"/>
  <c r="BN63" i="7"/>
  <c r="BN96" i="7"/>
  <c r="BN87" i="7"/>
  <c r="BN49" i="7"/>
  <c r="BN117" i="7"/>
  <c r="J26" i="7"/>
  <c r="J27" i="7" s="1"/>
  <c r="BF37" i="7"/>
  <c r="BF60" i="7"/>
  <c r="BF61" i="7"/>
  <c r="BF132" i="7"/>
  <c r="BF90" i="7"/>
  <c r="BF81" i="7"/>
  <c r="BF96" i="7"/>
  <c r="BF79" i="7"/>
  <c r="BF63" i="7"/>
  <c r="BF133" i="7"/>
  <c r="U26" i="7"/>
  <c r="U27" i="7" s="1"/>
  <c r="V26" i="7"/>
  <c r="V27" i="7" s="1"/>
  <c r="N26" i="7"/>
  <c r="N27" i="7" s="1"/>
  <c r="BJ36" i="7"/>
  <c r="BJ37" i="7"/>
  <c r="BH127" i="7"/>
  <c r="BH119" i="7"/>
  <c r="BH111" i="7"/>
  <c r="BR105" i="7"/>
  <c r="BH103" i="7"/>
  <c r="BH95" i="7"/>
  <c r="BJ89" i="7"/>
  <c r="BH87" i="7"/>
  <c r="BH79" i="7"/>
  <c r="BH65" i="7"/>
  <c r="BJ35" i="7"/>
  <c r="Q26" i="7"/>
  <c r="Q27" i="7" s="1"/>
  <c r="BH36" i="7"/>
  <c r="BH44" i="7"/>
  <c r="BH52" i="7"/>
  <c r="BH60" i="7"/>
  <c r="BH33" i="7"/>
  <c r="BH40" i="7"/>
  <c r="BH48" i="7"/>
  <c r="BH56" i="7"/>
  <c r="BH39" i="7"/>
  <c r="BH62" i="7"/>
  <c r="BH70" i="7"/>
  <c r="BH34" i="7"/>
  <c r="BH49" i="7"/>
  <c r="BH54" i="7"/>
  <c r="BH59" i="7"/>
  <c r="BH61" i="7"/>
  <c r="BH69" i="7"/>
  <c r="BH35" i="7"/>
  <c r="BH57" i="7"/>
  <c r="BH67" i="7"/>
  <c r="BH75" i="7"/>
  <c r="AT11" i="7" s="1"/>
  <c r="R11" i="7" s="1"/>
  <c r="BH53" i="7"/>
  <c r="BH58" i="7"/>
  <c r="BH64" i="7"/>
  <c r="BH72" i="7"/>
  <c r="BS132" i="7"/>
  <c r="BH129" i="7"/>
  <c r="BM126" i="7"/>
  <c r="BR123" i="7"/>
  <c r="BH121" i="7"/>
  <c r="BH113" i="7"/>
  <c r="BJ107" i="7"/>
  <c r="BH105" i="7"/>
  <c r="BH97" i="7"/>
  <c r="BH89" i="7"/>
  <c r="BH81" i="7"/>
  <c r="BH68" i="7"/>
  <c r="BH42" i="7"/>
  <c r="BS37" i="7"/>
  <c r="O26" i="7"/>
  <c r="O27" i="7" s="1"/>
  <c r="S26" i="7"/>
  <c r="BO55" i="7"/>
  <c r="BO68" i="7"/>
  <c r="BO49" i="7"/>
  <c r="K26" i="7"/>
  <c r="K27" i="7" s="1"/>
  <c r="BG55" i="7"/>
  <c r="BG42" i="7"/>
  <c r="BG41" i="7"/>
  <c r="BH130" i="7"/>
  <c r="BH122" i="7"/>
  <c r="BS117" i="7"/>
  <c r="BH114" i="7"/>
  <c r="BG113" i="7"/>
  <c r="BM111" i="7"/>
  <c r="BK109" i="7"/>
  <c r="BR108" i="7"/>
  <c r="BH106" i="7"/>
  <c r="BH98" i="7"/>
  <c r="BJ92" i="7"/>
  <c r="BH90" i="7"/>
  <c r="BH82" i="7"/>
  <c r="BK74" i="7"/>
  <c r="BH71" i="7"/>
  <c r="BK60" i="7"/>
  <c r="BH46" i="7"/>
  <c r="BO37" i="7"/>
  <c r="BP132" i="7"/>
  <c r="BH116" i="7"/>
  <c r="BP100" i="7"/>
  <c r="BH100" i="7"/>
  <c r="BH92" i="7"/>
  <c r="BH84" i="7"/>
  <c r="BH76" i="7"/>
  <c r="BH74" i="7"/>
  <c r="BH37" i="7"/>
  <c r="BS43" i="7"/>
  <c r="BS49" i="7"/>
  <c r="BS48" i="7"/>
  <c r="BS121" i="7"/>
  <c r="BH110" i="7"/>
  <c r="BH102" i="7"/>
  <c r="BH94" i="7"/>
  <c r="BS89" i="7"/>
  <c r="BH86" i="7"/>
  <c r="BH78" i="7"/>
  <c r="BH63" i="7"/>
  <c r="BH51" i="7"/>
  <c r="BH41" i="7"/>
  <c r="X26" i="7"/>
  <c r="X27" i="7" s="1"/>
  <c r="P26" i="7"/>
  <c r="P27" i="7" s="1"/>
  <c r="R21" i="7"/>
  <c r="BE87" i="7" l="1"/>
  <c r="BE78" i="7"/>
  <c r="BP77" i="7"/>
  <c r="BP110" i="7"/>
  <c r="BP88" i="7"/>
  <c r="BP71" i="7"/>
  <c r="BP94" i="7"/>
  <c r="BP90" i="7"/>
  <c r="BP105" i="7"/>
  <c r="BP64" i="7"/>
  <c r="BP57" i="7"/>
  <c r="BP48" i="7"/>
  <c r="BP87" i="7"/>
  <c r="BH115" i="7"/>
  <c r="BH96" i="7"/>
  <c r="BH132" i="7"/>
  <c r="BH38" i="7"/>
  <c r="BH131" i="7"/>
  <c r="BH45" i="7"/>
  <c r="BH83" i="7"/>
  <c r="BH99" i="7"/>
  <c r="BH109" i="7"/>
  <c r="BH93" i="7"/>
  <c r="BH118" i="7"/>
  <c r="BH88" i="7"/>
  <c r="BH85" i="7"/>
  <c r="BH134" i="7"/>
  <c r="BH126" i="7"/>
  <c r="BH47" i="7"/>
  <c r="BQ116" i="7"/>
  <c r="BE74" i="7"/>
  <c r="BE94" i="7"/>
  <c r="BP40" i="7"/>
  <c r="BP73" i="7"/>
  <c r="BP95" i="7"/>
  <c r="BP34" i="7"/>
  <c r="BP70" i="7"/>
  <c r="BP60" i="7"/>
  <c r="BP103" i="7"/>
  <c r="BP39" i="7"/>
  <c r="BP54" i="7"/>
  <c r="BP114" i="7"/>
  <c r="BP129" i="7"/>
  <c r="BP67" i="7"/>
  <c r="BP62" i="7"/>
  <c r="BP52" i="7"/>
  <c r="BP111" i="7"/>
  <c r="AL12" i="7"/>
  <c r="BP80" i="7"/>
  <c r="BP113" i="7"/>
  <c r="BP74" i="7"/>
  <c r="BP55" i="7"/>
  <c r="BP116" i="7"/>
  <c r="BP45" i="7"/>
  <c r="BP58" i="7"/>
  <c r="BP106" i="7"/>
  <c r="BP122" i="7"/>
  <c r="BP44" i="7"/>
  <c r="BR41" i="7"/>
  <c r="BR71" i="7"/>
  <c r="BP76" i="7"/>
  <c r="BP130" i="7"/>
  <c r="BP81" i="7"/>
  <c r="BP38" i="7"/>
  <c r="BP42" i="7"/>
  <c r="BP36" i="7"/>
  <c r="BP127" i="7"/>
  <c r="BP65" i="7"/>
  <c r="BP134" i="7"/>
  <c r="BP102" i="7"/>
  <c r="BP68" i="7"/>
  <c r="BP43" i="7"/>
  <c r="BP49" i="7"/>
  <c r="BP78" i="7"/>
  <c r="BP84" i="7"/>
  <c r="BP75" i="7"/>
  <c r="AT15" i="7" s="1"/>
  <c r="R15" i="7" s="1"/>
  <c r="BP89" i="7"/>
  <c r="BP69" i="7"/>
  <c r="BP37" i="7"/>
  <c r="AL13" i="7"/>
  <c r="BP91" i="7"/>
  <c r="BP124" i="7"/>
  <c r="BP59" i="7"/>
  <c r="BP98" i="7"/>
  <c r="BP35" i="7"/>
  <c r="BP121" i="7"/>
  <c r="BP83" i="7"/>
  <c r="BP47" i="7"/>
  <c r="BP119" i="7"/>
  <c r="BP33" i="7"/>
  <c r="BJ112" i="7"/>
  <c r="BP66" i="7"/>
  <c r="BP86" i="7"/>
  <c r="BJ86" i="7"/>
  <c r="BP92" i="7"/>
  <c r="BP63" i="7"/>
  <c r="BP82" i="7"/>
  <c r="BP97" i="7"/>
  <c r="BP72" i="7"/>
  <c r="BP61" i="7"/>
  <c r="BP56" i="7"/>
  <c r="BP79" i="7"/>
  <c r="BP120" i="7"/>
  <c r="BP118" i="7"/>
  <c r="BS58" i="7"/>
  <c r="BS64" i="7"/>
  <c r="BS59" i="7"/>
  <c r="BS42" i="7"/>
  <c r="BS80" i="7"/>
  <c r="BS69" i="7"/>
  <c r="BE80" i="7"/>
  <c r="BE73" i="7"/>
  <c r="BE43" i="7"/>
  <c r="BE107" i="7"/>
  <c r="BF77" i="7"/>
  <c r="BF87" i="7"/>
  <c r="BF104" i="7"/>
  <c r="BF89" i="7"/>
  <c r="BF98" i="7"/>
  <c r="BF40" i="7"/>
  <c r="BF76" i="7"/>
  <c r="BF65" i="7"/>
  <c r="BF59" i="7"/>
  <c r="BE45" i="7"/>
  <c r="BE98" i="7"/>
  <c r="BM99" i="7"/>
  <c r="BS70" i="7"/>
  <c r="BS44" i="7"/>
  <c r="BS35" i="7"/>
  <c r="BS74" i="7"/>
  <c r="BS95" i="7"/>
  <c r="BS119" i="7"/>
  <c r="BS78" i="7"/>
  <c r="BS66" i="7"/>
  <c r="BS133" i="7"/>
  <c r="BS84" i="7"/>
  <c r="BS130" i="7"/>
  <c r="BF115" i="7"/>
  <c r="BS86" i="7"/>
  <c r="BS38" i="7"/>
  <c r="BS77" i="7"/>
  <c r="BS92" i="7"/>
  <c r="BS60" i="7"/>
  <c r="BE114" i="7"/>
  <c r="BM35" i="7"/>
  <c r="BS91" i="7"/>
  <c r="BE36" i="7"/>
  <c r="BS75" i="7"/>
  <c r="AR17" i="7" s="1"/>
  <c r="P17" i="7" s="1"/>
  <c r="BS56" i="7"/>
  <c r="BM75" i="7"/>
  <c r="AR14" i="7" s="1"/>
  <c r="P14" i="7" s="1"/>
  <c r="BM47" i="7"/>
  <c r="BM48" i="7"/>
  <c r="BM45" i="7"/>
  <c r="AL17" i="7"/>
  <c r="BS83" i="7"/>
  <c r="BS99" i="7"/>
  <c r="BS123" i="7"/>
  <c r="BF118" i="7"/>
  <c r="BS36" i="7"/>
  <c r="BS52" i="7"/>
  <c r="BS39" i="7"/>
  <c r="BE52" i="7"/>
  <c r="BS111" i="7"/>
  <c r="BS127" i="7"/>
  <c r="BS101" i="7"/>
  <c r="BE72" i="7"/>
  <c r="BS116" i="7"/>
  <c r="BE65" i="7"/>
  <c r="BE129" i="7"/>
  <c r="BE35" i="7"/>
  <c r="BE99" i="7"/>
  <c r="BF134" i="7"/>
  <c r="BF121" i="7"/>
  <c r="BE134" i="7"/>
  <c r="BE90" i="7"/>
  <c r="BE86" i="7"/>
  <c r="BE108" i="7"/>
  <c r="BE116" i="7"/>
  <c r="BP50" i="7"/>
  <c r="AL15" i="7"/>
  <c r="AL14" i="7"/>
  <c r="BF125" i="7"/>
  <c r="BF41" i="7"/>
  <c r="BF66" i="7"/>
  <c r="BF88" i="7"/>
  <c r="BF71" i="7"/>
  <c r="BF82" i="7"/>
  <c r="BF124" i="7"/>
  <c r="BF44" i="7"/>
  <c r="BF55" i="7"/>
  <c r="BF54" i="7"/>
  <c r="BN133" i="7"/>
  <c r="BN74" i="7"/>
  <c r="BF48" i="7"/>
  <c r="BH128" i="7"/>
  <c r="BH101" i="7"/>
  <c r="AL16" i="7"/>
  <c r="BF99" i="7"/>
  <c r="BF126" i="7"/>
  <c r="BF117" i="7"/>
  <c r="BF127" i="7"/>
  <c r="BF45" i="7"/>
  <c r="BF80" i="7"/>
  <c r="BF36" i="7"/>
  <c r="BF72" i="7"/>
  <c r="BF116" i="7"/>
  <c r="BF70" i="7"/>
  <c r="BN72" i="7"/>
  <c r="BF110" i="7"/>
  <c r="BN129" i="7"/>
  <c r="BE50" i="7"/>
  <c r="AL10" i="7"/>
  <c r="BF64" i="7"/>
  <c r="BF101" i="7"/>
  <c r="BF111" i="7"/>
  <c r="BF128" i="7"/>
  <c r="BF69" i="7"/>
  <c r="BF122" i="7"/>
  <c r="BF43" i="7"/>
  <c r="BF100" i="7"/>
  <c r="BF56" i="7"/>
  <c r="BF52" i="7"/>
  <c r="BF129" i="7"/>
  <c r="BP133" i="7"/>
  <c r="BH125" i="7"/>
  <c r="BH50" i="7"/>
  <c r="AL11" i="7"/>
  <c r="BF33" i="7"/>
  <c r="BN131" i="7"/>
  <c r="BN134" i="7"/>
  <c r="BJ47" i="7"/>
  <c r="BS114" i="7"/>
  <c r="BM68" i="7"/>
  <c r="BM123" i="7"/>
  <c r="BS53" i="7"/>
  <c r="BS54" i="7"/>
  <c r="BS51" i="7"/>
  <c r="BJ44" i="7"/>
  <c r="BJ79" i="7"/>
  <c r="BJ40" i="7"/>
  <c r="BS125" i="7"/>
  <c r="BS63" i="7"/>
  <c r="BS76" i="7"/>
  <c r="BS122" i="7"/>
  <c r="BN99" i="7"/>
  <c r="BF78" i="7"/>
  <c r="BS120" i="7"/>
  <c r="BJ96" i="7"/>
  <c r="BS113" i="7"/>
  <c r="BS129" i="7"/>
  <c r="BS62" i="7"/>
  <c r="BS73" i="7"/>
  <c r="BS55" i="7"/>
  <c r="BJ62" i="7"/>
  <c r="BS79" i="7"/>
  <c r="BJ102" i="7"/>
  <c r="BS85" i="7"/>
  <c r="BJ108" i="7"/>
  <c r="BJ49" i="7"/>
  <c r="BJ70" i="7"/>
  <c r="BS100" i="7"/>
  <c r="BS82" i="7"/>
  <c r="BJ88" i="7"/>
  <c r="BJ57" i="7"/>
  <c r="BS81" i="7"/>
  <c r="BJ104" i="7"/>
  <c r="BS57" i="7"/>
  <c r="BS65" i="7"/>
  <c r="BS47" i="7"/>
  <c r="BS87" i="7"/>
  <c r="BJ73" i="7"/>
  <c r="BS93" i="7"/>
  <c r="BJ116" i="7"/>
  <c r="BS108" i="7"/>
  <c r="BJ131" i="7"/>
  <c r="BS90" i="7"/>
  <c r="BS88" i="7"/>
  <c r="BS33" i="7"/>
  <c r="BS126" i="7"/>
  <c r="BJ77" i="7"/>
  <c r="BJ94" i="7"/>
  <c r="BS98" i="7"/>
  <c r="BJ121" i="7"/>
  <c r="BS50" i="7"/>
  <c r="BS110" i="7"/>
  <c r="BS134" i="7"/>
  <c r="BJ124" i="7"/>
  <c r="BJ67" i="7"/>
  <c r="BS46" i="7"/>
  <c r="BJ65" i="7"/>
  <c r="BS97" i="7"/>
  <c r="BS105" i="7"/>
  <c r="BS67" i="7"/>
  <c r="BS72" i="7"/>
  <c r="BS34" i="7"/>
  <c r="BS71" i="7"/>
  <c r="BS45" i="7"/>
  <c r="BS103" i="7"/>
  <c r="BS68" i="7"/>
  <c r="BS41" i="7"/>
  <c r="BS109" i="7"/>
  <c r="BS124" i="7"/>
  <c r="BS106" i="7"/>
  <c r="BS128" i="7"/>
  <c r="BP125" i="7"/>
  <c r="BS104" i="7"/>
  <c r="BS96" i="7"/>
  <c r="BM61" i="7"/>
  <c r="BM46" i="7"/>
  <c r="BM50" i="7"/>
  <c r="BF113" i="7"/>
  <c r="BP46" i="7"/>
  <c r="BP93" i="7"/>
  <c r="BP115" i="7"/>
  <c r="BP126" i="7"/>
  <c r="BP107" i="7"/>
  <c r="BP41" i="7"/>
  <c r="BP96" i="7"/>
  <c r="BP109" i="7"/>
  <c r="BP128" i="7"/>
  <c r="BP99" i="7"/>
  <c r="BP51" i="7"/>
  <c r="BP85" i="7"/>
  <c r="BP108" i="7"/>
  <c r="BF58" i="7"/>
  <c r="BP101" i="7"/>
  <c r="BP104" i="7"/>
  <c r="BP131" i="7"/>
  <c r="BP112" i="7"/>
  <c r="BP117" i="7"/>
  <c r="BR39" i="7"/>
  <c r="BM40" i="7"/>
  <c r="BM95" i="7"/>
  <c r="BM73" i="7"/>
  <c r="BM110" i="7"/>
  <c r="BM92" i="7"/>
  <c r="BN102" i="7"/>
  <c r="BJ134" i="7"/>
  <c r="BN91" i="7"/>
  <c r="BF107" i="7"/>
  <c r="BP123" i="7"/>
  <c r="BF131" i="7"/>
  <c r="BF102" i="7"/>
  <c r="BP53" i="7"/>
  <c r="BJ113" i="7"/>
  <c r="BJ60" i="7"/>
  <c r="BJ56" i="7"/>
  <c r="BJ42" i="7"/>
  <c r="BN113" i="7"/>
  <c r="BN125" i="7"/>
  <c r="BN71" i="7"/>
  <c r="BN95" i="7"/>
  <c r="BN104" i="7"/>
  <c r="BN81" i="7"/>
  <c r="BN90" i="7"/>
  <c r="BN132" i="7"/>
  <c r="BN69" i="7"/>
  <c r="BN97" i="7"/>
  <c r="BN107" i="7"/>
  <c r="BN101" i="7"/>
  <c r="BN53" i="7"/>
  <c r="BN80" i="7"/>
  <c r="BN130" i="7"/>
  <c r="BN64" i="7"/>
  <c r="BN108" i="7"/>
  <c r="BN110" i="7"/>
  <c r="BN93" i="7"/>
  <c r="BK46" i="7"/>
  <c r="BN121" i="7"/>
  <c r="BN78" i="7"/>
  <c r="BN85" i="7"/>
  <c r="BN119" i="7"/>
  <c r="BN128" i="7"/>
  <c r="BN57" i="7"/>
  <c r="BN114" i="7"/>
  <c r="BN83" i="7"/>
  <c r="BN92" i="7"/>
  <c r="BN37" i="7"/>
  <c r="BN68" i="7"/>
  <c r="BJ87" i="7"/>
  <c r="BF123" i="7"/>
  <c r="BK62" i="7"/>
  <c r="BK59" i="7"/>
  <c r="BE81" i="7"/>
  <c r="BE51" i="7"/>
  <c r="BE115" i="7"/>
  <c r="BE127" i="7"/>
  <c r="BE103" i="7"/>
  <c r="BE55" i="7"/>
  <c r="BE58" i="7"/>
  <c r="BE111" i="7"/>
  <c r="BE68" i="7"/>
  <c r="BE96" i="7"/>
  <c r="BE89" i="7"/>
  <c r="BE123" i="7"/>
  <c r="BE82" i="7"/>
  <c r="BE95" i="7"/>
  <c r="BN77" i="7"/>
  <c r="BN111" i="7"/>
  <c r="BN120" i="7"/>
  <c r="BN47" i="7"/>
  <c r="BN106" i="7"/>
  <c r="BN66" i="7"/>
  <c r="BN84" i="7"/>
  <c r="BE125" i="7"/>
  <c r="BN86" i="7"/>
  <c r="BE63" i="7"/>
  <c r="BE46" i="7"/>
  <c r="BE119" i="7"/>
  <c r="BS131" i="7"/>
  <c r="BK121" i="7"/>
  <c r="BE102" i="7"/>
  <c r="BE110" i="7"/>
  <c r="BE59" i="7"/>
  <c r="BK113" i="7"/>
  <c r="BE76" i="7"/>
  <c r="BG99" i="7"/>
  <c r="BM105" i="7"/>
  <c r="BE118" i="7"/>
  <c r="BE104" i="7"/>
  <c r="BE33" i="7"/>
  <c r="BE97" i="7"/>
  <c r="BE67" i="7"/>
  <c r="BE131" i="7"/>
  <c r="BE109" i="7"/>
  <c r="BN103" i="7"/>
  <c r="BN112" i="7"/>
  <c r="BN89" i="7"/>
  <c r="BN98" i="7"/>
  <c r="BN48" i="7"/>
  <c r="BN76" i="7"/>
  <c r="BN65" i="7"/>
  <c r="BN40" i="7"/>
  <c r="BN42" i="7"/>
  <c r="BE117" i="7"/>
  <c r="BJ90" i="7"/>
  <c r="BN105" i="7"/>
  <c r="BJ128" i="7"/>
  <c r="BE70" i="7"/>
  <c r="BE60" i="7"/>
  <c r="BE88" i="7"/>
  <c r="BE126" i="7"/>
  <c r="BE48" i="7"/>
  <c r="BE105" i="7"/>
  <c r="BE75" i="7"/>
  <c r="AR10" i="7" s="1"/>
  <c r="P10" i="7" s="1"/>
  <c r="BE42" i="7"/>
  <c r="BE122" i="7"/>
  <c r="BE62" i="7"/>
  <c r="BE130" i="7"/>
  <c r="BE112" i="7"/>
  <c r="BE41" i="7"/>
  <c r="BE92" i="7"/>
  <c r="BM56" i="7"/>
  <c r="BE56" i="7"/>
  <c r="BE120" i="7"/>
  <c r="BM94" i="7"/>
  <c r="BE49" i="7"/>
  <c r="BE113" i="7"/>
  <c r="BE83" i="7"/>
  <c r="BE79" i="7"/>
  <c r="BE34" i="7"/>
  <c r="BE39" i="7"/>
  <c r="BE93" i="7"/>
  <c r="BE84" i="7"/>
  <c r="BE38" i="7"/>
  <c r="BE54" i="7"/>
  <c r="BM60" i="7"/>
  <c r="BM41" i="7"/>
  <c r="BM88" i="7"/>
  <c r="BM79" i="7"/>
  <c r="BK93" i="7"/>
  <c r="BG85" i="7"/>
  <c r="BM91" i="7"/>
  <c r="BE100" i="7"/>
  <c r="BM87" i="7"/>
  <c r="BK101" i="7"/>
  <c r="BE64" i="7"/>
  <c r="BE128" i="7"/>
  <c r="BO106" i="7"/>
  <c r="BM102" i="7"/>
  <c r="BE57" i="7"/>
  <c r="BE121" i="7"/>
  <c r="BM84" i="7"/>
  <c r="BE91" i="7"/>
  <c r="BE77" i="7"/>
  <c r="BE106" i="7"/>
  <c r="BE44" i="7"/>
  <c r="BE71" i="7"/>
  <c r="BN109" i="7"/>
  <c r="BN39" i="7"/>
  <c r="BN79" i="7"/>
  <c r="BN88" i="7"/>
  <c r="BN44" i="7"/>
  <c r="BN75" i="7"/>
  <c r="AT14" i="7" s="1"/>
  <c r="R14" i="7" s="1"/>
  <c r="Q14" i="7" s="1"/>
  <c r="BN116" i="7"/>
  <c r="BN70" i="7"/>
  <c r="BN67" i="7"/>
  <c r="BN46" i="7"/>
  <c r="BE47" i="7"/>
  <c r="BE53" i="7"/>
  <c r="BE40" i="7"/>
  <c r="BE69" i="7"/>
  <c r="BE85" i="7"/>
  <c r="BE61" i="7"/>
  <c r="BE37" i="7"/>
  <c r="BE101" i="7"/>
  <c r="BO84" i="7"/>
  <c r="BJ123" i="7"/>
  <c r="BJ45" i="7"/>
  <c r="BM76" i="7"/>
  <c r="BJ105" i="7"/>
  <c r="BJ66" i="7"/>
  <c r="BJ63" i="7"/>
  <c r="BJ50" i="7"/>
  <c r="BS61" i="7"/>
  <c r="BS107" i="7"/>
  <c r="BS118" i="7"/>
  <c r="BR77" i="7"/>
  <c r="BJ55" i="7"/>
  <c r="BJ51" i="7"/>
  <c r="BJ34" i="7"/>
  <c r="BK105" i="7"/>
  <c r="BM115" i="7"/>
  <c r="BR52" i="7"/>
  <c r="BJ126" i="7"/>
  <c r="BM54" i="7"/>
  <c r="BJ132" i="7"/>
  <c r="BJ83" i="7"/>
  <c r="BJ129" i="7"/>
  <c r="BJ69" i="7"/>
  <c r="BJ72" i="7"/>
  <c r="BJ54" i="7"/>
  <c r="BN127" i="7"/>
  <c r="BN43" i="7"/>
  <c r="BN61" i="7"/>
  <c r="BN122" i="7"/>
  <c r="BN51" i="7"/>
  <c r="BN100" i="7"/>
  <c r="BN59" i="7"/>
  <c r="BN55" i="7"/>
  <c r="BR101" i="7"/>
  <c r="BR119" i="7"/>
  <c r="BN94" i="7"/>
  <c r="BS94" i="7"/>
  <c r="BJ120" i="7"/>
  <c r="BR111" i="7"/>
  <c r="BS40" i="7"/>
  <c r="BS102" i="7"/>
  <c r="BK40" i="7"/>
  <c r="BK39" i="7"/>
  <c r="BJ91" i="7"/>
  <c r="BN58" i="7"/>
  <c r="BO95" i="7"/>
  <c r="BN56" i="7"/>
  <c r="BO87" i="7"/>
  <c r="BN126" i="7"/>
  <c r="BS115" i="7"/>
  <c r="BS112" i="7"/>
  <c r="BO77" i="7"/>
  <c r="BK72" i="7"/>
  <c r="BK53" i="7"/>
  <c r="BJ43" i="7"/>
  <c r="BJ76" i="7"/>
  <c r="BJ48" i="7"/>
  <c r="BK66" i="7"/>
  <c r="BO85" i="7"/>
  <c r="BM107" i="7"/>
  <c r="BM131" i="7"/>
  <c r="BK70" i="7"/>
  <c r="BK64" i="7"/>
  <c r="BK48" i="7"/>
  <c r="BM58" i="7"/>
  <c r="BM63" i="7"/>
  <c r="BM97" i="7"/>
  <c r="BJ118" i="7"/>
  <c r="BM62" i="7"/>
  <c r="BJ84" i="7"/>
  <c r="BJ39" i="7"/>
  <c r="BJ99" i="7"/>
  <c r="BJ33" i="7"/>
  <c r="BJ81" i="7"/>
  <c r="BJ59" i="7"/>
  <c r="BJ41" i="7"/>
  <c r="BJ38" i="7"/>
  <c r="BN73" i="7"/>
  <c r="BN45" i="7"/>
  <c r="BN50" i="7"/>
  <c r="BO65" i="7"/>
  <c r="BO91" i="7"/>
  <c r="BI118" i="7"/>
  <c r="BJ80" i="7"/>
  <c r="BM65" i="7"/>
  <c r="BM82" i="7"/>
  <c r="BJ78" i="7"/>
  <c r="BM69" i="7"/>
  <c r="BM51" i="7"/>
  <c r="BM55" i="7"/>
  <c r="BM33" i="7"/>
  <c r="BJ85" i="7"/>
  <c r="BJ53" i="7"/>
  <c r="BJ100" i="7"/>
  <c r="BJ115" i="7"/>
  <c r="BJ75" i="7"/>
  <c r="AT12" i="7" s="1"/>
  <c r="R12" i="7" s="1"/>
  <c r="BJ97" i="7"/>
  <c r="BM122" i="7"/>
  <c r="BI128" i="7"/>
  <c r="BI55" i="7"/>
  <c r="BI69" i="7"/>
  <c r="BI83" i="7"/>
  <c r="BI133" i="7"/>
  <c r="BI40" i="7"/>
  <c r="BI111" i="7"/>
  <c r="BI65" i="7"/>
  <c r="BI70" i="7"/>
  <c r="BI51" i="7"/>
  <c r="BN41" i="7"/>
  <c r="BN35" i="7"/>
  <c r="BN34" i="7"/>
  <c r="BO100" i="7"/>
  <c r="BO44" i="7"/>
  <c r="BR131" i="7"/>
  <c r="BR36" i="7"/>
  <c r="BR63" i="7"/>
  <c r="BR58" i="7"/>
  <c r="BR106" i="7"/>
  <c r="BM71" i="7"/>
  <c r="BO46" i="7"/>
  <c r="BO50" i="7"/>
  <c r="BR113" i="7"/>
  <c r="BO70" i="7"/>
  <c r="BO101" i="7"/>
  <c r="BO109" i="7"/>
  <c r="BO117" i="7"/>
  <c r="BO125" i="7"/>
  <c r="BK54" i="7"/>
  <c r="BK41" i="7"/>
  <c r="BK51" i="7"/>
  <c r="BO38" i="7"/>
  <c r="BR55" i="7"/>
  <c r="BR68" i="7"/>
  <c r="BR78" i="7"/>
  <c r="BR118" i="7"/>
  <c r="BR126" i="7"/>
  <c r="BR134" i="7"/>
  <c r="BM52" i="7"/>
  <c r="BM66" i="7"/>
  <c r="BM53" i="7"/>
  <c r="BM80" i="7"/>
  <c r="BO62" i="7"/>
  <c r="BO89" i="7"/>
  <c r="BM103" i="7"/>
  <c r="BK117" i="7"/>
  <c r="BR124" i="7"/>
  <c r="BO33" i="7"/>
  <c r="BO45" i="7"/>
  <c r="BO39" i="7"/>
  <c r="BM36" i="7"/>
  <c r="BR57" i="7"/>
  <c r="BO104" i="7"/>
  <c r="BM118" i="7"/>
  <c r="BR53" i="7"/>
  <c r="BM100" i="7"/>
  <c r="BR121" i="7"/>
  <c r="BR33" i="7"/>
  <c r="BR59" i="7"/>
  <c r="BR50" i="7"/>
  <c r="BR127" i="7"/>
  <c r="BQ36" i="7"/>
  <c r="BQ75" i="7"/>
  <c r="AR16" i="7" s="1"/>
  <c r="P16" i="7" s="1"/>
  <c r="BQ91" i="7"/>
  <c r="BQ58" i="7"/>
  <c r="BM130" i="7"/>
  <c r="BJ93" i="7"/>
  <c r="BR130" i="7"/>
  <c r="BJ52" i="7"/>
  <c r="BO47" i="7"/>
  <c r="BK79" i="7"/>
  <c r="BR132" i="7"/>
  <c r="BM77" i="7"/>
  <c r="BR56" i="7"/>
  <c r="BR80" i="7"/>
  <c r="BK75" i="7"/>
  <c r="AR13" i="7" s="1"/>
  <c r="P13" i="7" s="1"/>
  <c r="BR86" i="7"/>
  <c r="BK127" i="7"/>
  <c r="BR67" i="7"/>
  <c r="BR73" i="7"/>
  <c r="BR88" i="7"/>
  <c r="BK67" i="7"/>
  <c r="BK44" i="7"/>
  <c r="BK73" i="7"/>
  <c r="BK35" i="7"/>
  <c r="BO67" i="7"/>
  <c r="BR79" i="7"/>
  <c r="BK37" i="7"/>
  <c r="BK87" i="7"/>
  <c r="BR94" i="7"/>
  <c r="BK111" i="7"/>
  <c r="BM42" i="7"/>
  <c r="BM43" i="7"/>
  <c r="BM37" i="7"/>
  <c r="BR65" i="7"/>
  <c r="BR76" i="7"/>
  <c r="BO105" i="7"/>
  <c r="BM119" i="7"/>
  <c r="BK133" i="7"/>
  <c r="BO66" i="7"/>
  <c r="BO69" i="7"/>
  <c r="BO59" i="7"/>
  <c r="BK84" i="7"/>
  <c r="BR91" i="7"/>
  <c r="BO120" i="7"/>
  <c r="BM134" i="7"/>
  <c r="BO72" i="7"/>
  <c r="BO102" i="7"/>
  <c r="BM116" i="7"/>
  <c r="BK130" i="7"/>
  <c r="BR61" i="7"/>
  <c r="BR72" i="7"/>
  <c r="BR34" i="7"/>
  <c r="BJ109" i="7"/>
  <c r="BF67" i="7"/>
  <c r="BF46" i="7"/>
  <c r="BO81" i="7"/>
  <c r="BK49" i="7"/>
  <c r="BK88" i="7"/>
  <c r="BO82" i="7"/>
  <c r="BK38" i="7"/>
  <c r="BK81" i="7"/>
  <c r="BR96" i="7"/>
  <c r="BR128" i="7"/>
  <c r="BK50" i="7"/>
  <c r="BK34" i="7"/>
  <c r="BK65" i="7"/>
  <c r="BK55" i="7"/>
  <c r="BK80" i="7"/>
  <c r="BO41" i="7"/>
  <c r="BM81" i="7"/>
  <c r="BK95" i="7"/>
  <c r="BR102" i="7"/>
  <c r="BM121" i="7"/>
  <c r="BM129" i="7"/>
  <c r="BM72" i="7"/>
  <c r="BM38" i="7"/>
  <c r="BM57" i="7"/>
  <c r="BR48" i="7"/>
  <c r="BR51" i="7"/>
  <c r="BR84" i="7"/>
  <c r="BM127" i="7"/>
  <c r="BM78" i="7"/>
  <c r="BR99" i="7"/>
  <c r="BM59" i="7"/>
  <c r="BL97" i="7"/>
  <c r="BJ110" i="7"/>
  <c r="BL83" i="7"/>
  <c r="BL93" i="7"/>
  <c r="BL118" i="7"/>
  <c r="BL79" i="7"/>
  <c r="BL96" i="7"/>
  <c r="BL41" i="7"/>
  <c r="BL75" i="7"/>
  <c r="AT13" i="7" s="1"/>
  <c r="R13" i="7" s="1"/>
  <c r="Q13" i="7" s="1"/>
  <c r="BL71" i="7"/>
  <c r="BL43" i="7"/>
  <c r="BL40" i="7"/>
  <c r="BO111" i="7"/>
  <c r="BO92" i="7"/>
  <c r="BN118" i="7"/>
  <c r="BO93" i="7"/>
  <c r="BO99" i="7"/>
  <c r="BR116" i="7"/>
  <c r="BR110" i="7"/>
  <c r="BK89" i="7"/>
  <c r="BO42" i="7"/>
  <c r="BM83" i="7"/>
  <c r="BK97" i="7"/>
  <c r="BR104" i="7"/>
  <c r="BR112" i="7"/>
  <c r="BR120" i="7"/>
  <c r="BK129" i="7"/>
  <c r="BR70" i="7"/>
  <c r="BM44" i="7"/>
  <c r="BK61" i="7"/>
  <c r="BM89" i="7"/>
  <c r="BK103" i="7"/>
  <c r="BM113" i="7"/>
  <c r="BO123" i="7"/>
  <c r="BO131" i="7"/>
  <c r="BM64" i="7"/>
  <c r="BM67" i="7"/>
  <c r="BM49" i="7"/>
  <c r="BR85" i="7"/>
  <c r="BR92" i="7"/>
  <c r="BM86" i="7"/>
  <c r="BR95" i="7"/>
  <c r="BK63" i="7"/>
  <c r="BL124" i="7"/>
  <c r="BR100" i="7"/>
  <c r="BO129" i="7"/>
  <c r="BO54" i="7"/>
  <c r="BO48" i="7"/>
  <c r="BO52" i="7"/>
  <c r="BO35" i="7"/>
  <c r="BO80" i="7"/>
  <c r="BR115" i="7"/>
  <c r="BR97" i="7"/>
  <c r="BR66" i="7"/>
  <c r="BR35" i="7"/>
  <c r="BR44" i="7"/>
  <c r="BR38" i="7"/>
  <c r="BO36" i="7"/>
  <c r="BL111" i="7"/>
  <c r="BG100" i="7"/>
  <c r="BQ77" i="7"/>
  <c r="BT34" i="7"/>
  <c r="BG109" i="7"/>
  <c r="BG62" i="7"/>
  <c r="BG76" i="7"/>
  <c r="BG97" i="7"/>
  <c r="BG44" i="7"/>
  <c r="BG77" i="7"/>
  <c r="BK36" i="7"/>
  <c r="BK43" i="7"/>
  <c r="BO76" i="7"/>
  <c r="BG84" i="7"/>
  <c r="BO83" i="7"/>
  <c r="BG91" i="7"/>
  <c r="BK119" i="7"/>
  <c r="BK57" i="7"/>
  <c r="BO75" i="7"/>
  <c r="AR15" i="7" s="1"/>
  <c r="P15" i="7" s="1"/>
  <c r="BO97" i="7"/>
  <c r="BG105" i="7"/>
  <c r="BK125" i="7"/>
  <c r="BG46" i="7"/>
  <c r="BG68" i="7"/>
  <c r="BG33" i="7"/>
  <c r="BG35" i="7"/>
  <c r="BO74" i="7"/>
  <c r="BO40" i="7"/>
  <c r="BO34" i="7"/>
  <c r="BR62" i="7"/>
  <c r="BK76" i="7"/>
  <c r="BR83" i="7"/>
  <c r="BO112" i="7"/>
  <c r="BG120" i="7"/>
  <c r="BO56" i="7"/>
  <c r="BM70" i="7"/>
  <c r="BO94" i="7"/>
  <c r="BG102" i="7"/>
  <c r="BM108" i="7"/>
  <c r="BK122" i="7"/>
  <c r="BR129" i="7"/>
  <c r="BJ61" i="7"/>
  <c r="BJ64" i="7"/>
  <c r="BJ46" i="7"/>
  <c r="BR69" i="7"/>
  <c r="BR37" i="7"/>
  <c r="BR42" i="7"/>
  <c r="BR60" i="7"/>
  <c r="BO98" i="7"/>
  <c r="BO114" i="7"/>
  <c r="BJ130" i="7"/>
  <c r="BI66" i="7"/>
  <c r="BI82" i="7"/>
  <c r="BI91" i="7"/>
  <c r="BI50" i="7"/>
  <c r="BI77" i="7"/>
  <c r="BI119" i="7"/>
  <c r="BI73" i="7"/>
  <c r="BI42" i="7"/>
  <c r="BI56" i="7"/>
  <c r="BI37" i="7"/>
  <c r="BQ80" i="7"/>
  <c r="BQ82" i="7"/>
  <c r="BQ99" i="7"/>
  <c r="BQ66" i="7"/>
  <c r="BQ85" i="7"/>
  <c r="BQ69" i="7"/>
  <c r="BQ79" i="7"/>
  <c r="BQ68" i="7"/>
  <c r="BQ42" i="7"/>
  <c r="BQ33" i="7"/>
  <c r="BL113" i="7"/>
  <c r="BI67" i="7"/>
  <c r="BT95" i="7"/>
  <c r="BL100" i="7"/>
  <c r="BO130" i="7"/>
  <c r="BL76" i="7"/>
  <c r="BQ97" i="7"/>
  <c r="BQ113" i="7"/>
  <c r="BL91" i="7"/>
  <c r="BL101" i="7"/>
  <c r="BL126" i="7"/>
  <c r="BL87" i="7"/>
  <c r="BL104" i="7"/>
  <c r="BL51" i="7"/>
  <c r="BL82" i="7"/>
  <c r="BL34" i="7"/>
  <c r="BL66" i="7"/>
  <c r="BL48" i="7"/>
  <c r="BT91" i="7"/>
  <c r="BT109" i="7"/>
  <c r="BT134" i="7"/>
  <c r="BT67" i="7"/>
  <c r="BT128" i="7"/>
  <c r="BT35" i="7"/>
  <c r="BT106" i="7"/>
  <c r="BT38" i="7"/>
  <c r="BT39" i="7"/>
  <c r="BT44" i="7"/>
  <c r="BG119" i="7"/>
  <c r="BK99" i="7"/>
  <c r="BK110" i="7"/>
  <c r="BI126" i="7"/>
  <c r="BG79" i="7"/>
  <c r="BG98" i="7"/>
  <c r="BF109" i="7"/>
  <c r="BF119" i="7"/>
  <c r="BF35" i="7"/>
  <c r="BF75" i="7"/>
  <c r="AT10" i="7" s="1"/>
  <c r="R10" i="7" s="1"/>
  <c r="BF130" i="7"/>
  <c r="BF53" i="7"/>
  <c r="BF108" i="7"/>
  <c r="BF62" i="7"/>
  <c r="BF57" i="7"/>
  <c r="BF38" i="7"/>
  <c r="BR109" i="7"/>
  <c r="BQ89" i="7"/>
  <c r="BK123" i="7"/>
  <c r="BJ133" i="7"/>
  <c r="BI94" i="7"/>
  <c r="BM114" i="7"/>
  <c r="BT83" i="7"/>
  <c r="BT126" i="7"/>
  <c r="BT58" i="7"/>
  <c r="BT36" i="7"/>
  <c r="BQ100" i="7"/>
  <c r="BG127" i="7"/>
  <c r="BT121" i="7"/>
  <c r="BG107" i="7"/>
  <c r="BG115" i="7"/>
  <c r="BO64" i="7"/>
  <c r="BK77" i="7"/>
  <c r="BO113" i="7"/>
  <c r="BG121" i="7"/>
  <c r="BG36" i="7"/>
  <c r="BG37" i="7"/>
  <c r="BG47" i="7"/>
  <c r="BO71" i="7"/>
  <c r="BO58" i="7"/>
  <c r="BO61" i="7"/>
  <c r="BO51" i="7"/>
  <c r="BG67" i="7"/>
  <c r="BK92" i="7"/>
  <c r="BO128" i="7"/>
  <c r="BR81" i="7"/>
  <c r="BO110" i="7"/>
  <c r="BG118" i="7"/>
  <c r="BM124" i="7"/>
  <c r="BR45" i="7"/>
  <c r="BR64" i="7"/>
  <c r="BR54" i="7"/>
  <c r="BG90" i="7"/>
  <c r="BM101" i="7"/>
  <c r="BR117" i="7"/>
  <c r="BO132" i="7"/>
  <c r="BI120" i="7"/>
  <c r="BI130" i="7"/>
  <c r="BI59" i="7"/>
  <c r="BI72" i="7"/>
  <c r="BI125" i="7"/>
  <c r="BI34" i="7"/>
  <c r="BI103" i="7"/>
  <c r="BI48" i="7"/>
  <c r="BI62" i="7"/>
  <c r="BI46" i="7"/>
  <c r="BQ128" i="7"/>
  <c r="BQ130" i="7"/>
  <c r="BQ61" i="7"/>
  <c r="BQ83" i="7"/>
  <c r="BQ133" i="7"/>
  <c r="BQ67" i="7"/>
  <c r="BQ127" i="7"/>
  <c r="BQ39" i="7"/>
  <c r="BQ55" i="7"/>
  <c r="BQ63" i="7"/>
  <c r="BQ45" i="7"/>
  <c r="BR75" i="7"/>
  <c r="AT16" i="7" s="1"/>
  <c r="R16" i="7" s="1"/>
  <c r="Q16" i="7" s="1"/>
  <c r="BR98" i="7"/>
  <c r="BJ103" i="7"/>
  <c r="BG116" i="7"/>
  <c r="BQ132" i="7"/>
  <c r="BI81" i="7"/>
  <c r="BK120" i="7"/>
  <c r="BL69" i="7"/>
  <c r="BL85" i="7"/>
  <c r="BL110" i="7"/>
  <c r="BL61" i="7"/>
  <c r="BL88" i="7"/>
  <c r="BL130" i="7"/>
  <c r="BL67" i="7"/>
  <c r="BL63" i="7"/>
  <c r="BL38" i="7"/>
  <c r="BL33" i="7"/>
  <c r="BT75" i="7"/>
  <c r="AT17" i="7" s="1"/>
  <c r="R17" i="7" s="1"/>
  <c r="Q17" i="7" s="1"/>
  <c r="BT93" i="7"/>
  <c r="BT118" i="7"/>
  <c r="BT87" i="7"/>
  <c r="BT112" i="7"/>
  <c r="BT72" i="7"/>
  <c r="BT90" i="7"/>
  <c r="BT63" i="7"/>
  <c r="BT66" i="7"/>
  <c r="BT56" i="7"/>
  <c r="BM85" i="7"/>
  <c r="BI102" i="7"/>
  <c r="BT113" i="7"/>
  <c r="BK128" i="7"/>
  <c r="BL89" i="7"/>
  <c r="BT100" i="7"/>
  <c r="BG114" i="7"/>
  <c r="BI124" i="7"/>
  <c r="BF93" i="7"/>
  <c r="BF103" i="7"/>
  <c r="BF120" i="7"/>
  <c r="BF49" i="7"/>
  <c r="BF114" i="7"/>
  <c r="BF83" i="7"/>
  <c r="BF92" i="7"/>
  <c r="BF51" i="7"/>
  <c r="BF47" i="7"/>
  <c r="BF50" i="7"/>
  <c r="BN62" i="7"/>
  <c r="BN60" i="7"/>
  <c r="BN38" i="7"/>
  <c r="BL70" i="7"/>
  <c r="BO124" i="7"/>
  <c r="BT57" i="7"/>
  <c r="BL95" i="7"/>
  <c r="BJ114" i="7"/>
  <c r="BM125" i="7"/>
  <c r="BL59" i="7"/>
  <c r="BM98" i="7"/>
  <c r="BJ122" i="7"/>
  <c r="BL129" i="7"/>
  <c r="BQ72" i="7"/>
  <c r="BT101" i="7"/>
  <c r="BT120" i="7"/>
  <c r="BQ81" i="7"/>
  <c r="BG93" i="7"/>
  <c r="BG101" i="7"/>
  <c r="BK45" i="7"/>
  <c r="BK33" i="7"/>
  <c r="BK58" i="7"/>
  <c r="BK47" i="7"/>
  <c r="BO107" i="7"/>
  <c r="BO115" i="7"/>
  <c r="BG123" i="7"/>
  <c r="BK78" i="7"/>
  <c r="BK86" i="7"/>
  <c r="BG70" i="7"/>
  <c r="BK85" i="7"/>
  <c r="BO121" i="7"/>
  <c r="BG129" i="7"/>
  <c r="BG74" i="7"/>
  <c r="BG69" i="7"/>
  <c r="BG39" i="7"/>
  <c r="BO63" i="7"/>
  <c r="BO53" i="7"/>
  <c r="BO57" i="7"/>
  <c r="BO43" i="7"/>
  <c r="BR47" i="7"/>
  <c r="BG80" i="7"/>
  <c r="BK100" i="7"/>
  <c r="BR107" i="7"/>
  <c r="BR43" i="7"/>
  <c r="BK82" i="7"/>
  <c r="BR89" i="7"/>
  <c r="BO118" i="7"/>
  <c r="BG126" i="7"/>
  <c r="BM132" i="7"/>
  <c r="BJ74" i="7"/>
  <c r="BJ71" i="7"/>
  <c r="BJ58" i="7"/>
  <c r="BR74" i="7"/>
  <c r="BR40" i="7"/>
  <c r="BR49" i="7"/>
  <c r="BR46" i="7"/>
  <c r="BL105" i="7"/>
  <c r="BQ118" i="7"/>
  <c r="BI112" i="7"/>
  <c r="BI122" i="7"/>
  <c r="BI131" i="7"/>
  <c r="BI36" i="7"/>
  <c r="BI117" i="7"/>
  <c r="BI86" i="7"/>
  <c r="BI95" i="7"/>
  <c r="BI43" i="7"/>
  <c r="BI44" i="7"/>
  <c r="BI57" i="7"/>
  <c r="BQ120" i="7"/>
  <c r="BQ122" i="7"/>
  <c r="BQ40" i="7"/>
  <c r="BQ64" i="7"/>
  <c r="BQ125" i="7"/>
  <c r="BQ48" i="7"/>
  <c r="BQ119" i="7"/>
  <c r="BQ73" i="7"/>
  <c r="BQ50" i="7"/>
  <c r="BQ59" i="7"/>
  <c r="BQ37" i="7"/>
  <c r="BI121" i="7"/>
  <c r="BR82" i="7"/>
  <c r="BG103" i="7"/>
  <c r="BM104" i="7"/>
  <c r="BL121" i="7"/>
  <c r="BR133" i="7"/>
  <c r="BG38" i="7"/>
  <c r="BK83" i="7"/>
  <c r="BL103" i="7"/>
  <c r="BL131" i="7"/>
  <c r="BL42" i="7"/>
  <c r="BL77" i="7"/>
  <c r="BL102" i="7"/>
  <c r="BL47" i="7"/>
  <c r="BL80" i="7"/>
  <c r="BL122" i="7"/>
  <c r="BL55" i="7"/>
  <c r="BL39" i="7"/>
  <c r="BL60" i="7"/>
  <c r="BT131" i="7"/>
  <c r="BT61" i="7"/>
  <c r="BT85" i="7"/>
  <c r="BT110" i="7"/>
  <c r="BT79" i="7"/>
  <c r="BT104" i="7"/>
  <c r="BT59" i="7"/>
  <c r="BT82" i="7"/>
  <c r="BT47" i="7"/>
  <c r="BT51" i="7"/>
  <c r="BT48" i="7"/>
  <c r="BI89" i="7"/>
  <c r="BO103" i="7"/>
  <c r="BI116" i="7"/>
  <c r="BF91" i="7"/>
  <c r="BK102" i="7"/>
  <c r="BK115" i="7"/>
  <c r="BJ125" i="7"/>
  <c r="BF85" i="7"/>
  <c r="BF95" i="7"/>
  <c r="BF112" i="7"/>
  <c r="BF39" i="7"/>
  <c r="BF106" i="7"/>
  <c r="BF74" i="7"/>
  <c r="BF84" i="7"/>
  <c r="BF73" i="7"/>
  <c r="BF68" i="7"/>
  <c r="BF42" i="7"/>
  <c r="BN33" i="7"/>
  <c r="BL84" i="7"/>
  <c r="BO127" i="7"/>
  <c r="BG65" i="7"/>
  <c r="BJ98" i="7"/>
  <c r="BN115" i="7"/>
  <c r="BK126" i="7"/>
  <c r="BI75" i="7"/>
  <c r="AR12" i="7" s="1"/>
  <c r="P12" i="7" s="1"/>
  <c r="BJ101" i="7"/>
  <c r="BN123" i="7"/>
  <c r="BT97" i="7"/>
  <c r="BG128" i="7"/>
  <c r="BG58" i="7"/>
  <c r="BG110" i="7"/>
  <c r="BQ60" i="7"/>
  <c r="BG131" i="7"/>
  <c r="BG66" i="7"/>
  <c r="BG61" i="7"/>
  <c r="BG34" i="7"/>
  <c r="BG88" i="7"/>
  <c r="BK108" i="7"/>
  <c r="BG64" i="7"/>
  <c r="BK90" i="7"/>
  <c r="BO126" i="7"/>
  <c r="BG134" i="7"/>
  <c r="BT92" i="7"/>
  <c r="BT119" i="7"/>
  <c r="BI104" i="7"/>
  <c r="BI114" i="7"/>
  <c r="BI123" i="7"/>
  <c r="BI84" i="7"/>
  <c r="BI109" i="7"/>
  <c r="BI78" i="7"/>
  <c r="BI87" i="7"/>
  <c r="BI38" i="7"/>
  <c r="BI39" i="7"/>
  <c r="BI49" i="7"/>
  <c r="BQ112" i="7"/>
  <c r="BQ114" i="7"/>
  <c r="BQ131" i="7"/>
  <c r="BQ44" i="7"/>
  <c r="BQ117" i="7"/>
  <c r="BQ38" i="7"/>
  <c r="BQ111" i="7"/>
  <c r="BQ65" i="7"/>
  <c r="BQ70" i="7"/>
  <c r="BQ54" i="7"/>
  <c r="BO122" i="7"/>
  <c r="BT84" i="7"/>
  <c r="BK104" i="7"/>
  <c r="BM90" i="7"/>
  <c r="BQ105" i="7"/>
  <c r="BR122" i="7"/>
  <c r="BQ134" i="7"/>
  <c r="BQ43" i="7"/>
  <c r="BG87" i="7"/>
  <c r="BT105" i="7"/>
  <c r="BL123" i="7"/>
  <c r="BL133" i="7"/>
  <c r="BL74" i="7"/>
  <c r="BL94" i="7"/>
  <c r="BL37" i="7"/>
  <c r="BL62" i="7"/>
  <c r="BL114" i="7"/>
  <c r="BL45" i="7"/>
  <c r="BL73" i="7"/>
  <c r="BL52" i="7"/>
  <c r="BT123" i="7"/>
  <c r="BT50" i="7"/>
  <c r="BT77" i="7"/>
  <c r="BT102" i="7"/>
  <c r="BT74" i="7"/>
  <c r="BT96" i="7"/>
  <c r="BT49" i="7"/>
  <c r="BT53" i="7"/>
  <c r="BT42" i="7"/>
  <c r="BT46" i="7"/>
  <c r="BT40" i="7"/>
  <c r="BR90" i="7"/>
  <c r="BG106" i="7"/>
  <c r="BJ117" i="7"/>
  <c r="BM34" i="7"/>
  <c r="BL92" i="7"/>
  <c r="BR103" i="7"/>
  <c r="BL116" i="7"/>
  <c r="BJ127" i="7"/>
  <c r="BF34" i="7"/>
  <c r="BK91" i="7"/>
  <c r="BG130" i="7"/>
  <c r="BK69" i="7"/>
  <c r="BO116" i="7"/>
  <c r="BL127" i="7"/>
  <c r="BO79" i="7"/>
  <c r="BF94" i="7"/>
  <c r="BQ35" i="7"/>
  <c r="BT71" i="7"/>
  <c r="BG117" i="7"/>
  <c r="BG73" i="7"/>
  <c r="BG56" i="7"/>
  <c r="BG81" i="7"/>
  <c r="BG50" i="7"/>
  <c r="BG54" i="7"/>
  <c r="BG59" i="7"/>
  <c r="S27" i="7"/>
  <c r="BO133" i="7"/>
  <c r="BK71" i="7"/>
  <c r="BO88" i="7"/>
  <c r="BG96" i="7"/>
  <c r="BK116" i="7"/>
  <c r="BG48" i="7"/>
  <c r="BG78" i="7"/>
  <c r="BK98" i="7"/>
  <c r="BO134" i="7"/>
  <c r="BK94" i="7"/>
  <c r="BT108" i="7"/>
  <c r="BI96" i="7"/>
  <c r="BI106" i="7"/>
  <c r="BI115" i="7"/>
  <c r="BI76" i="7"/>
  <c r="BI101" i="7"/>
  <c r="BI61" i="7"/>
  <c r="BI79" i="7"/>
  <c r="BI68" i="7"/>
  <c r="BI33" i="7"/>
  <c r="BI41" i="7"/>
  <c r="BQ104" i="7"/>
  <c r="BQ106" i="7"/>
  <c r="BQ123" i="7"/>
  <c r="BQ34" i="7"/>
  <c r="BQ109" i="7"/>
  <c r="BQ86" i="7"/>
  <c r="BQ103" i="7"/>
  <c r="BQ56" i="7"/>
  <c r="BQ62" i="7"/>
  <c r="BQ57" i="7"/>
  <c r="BI100" i="7"/>
  <c r="BQ124" i="7"/>
  <c r="BG108" i="7"/>
  <c r="BI110" i="7"/>
  <c r="BT124" i="7"/>
  <c r="BL49" i="7"/>
  <c r="BO90" i="7"/>
  <c r="BG124" i="7"/>
  <c r="BL115" i="7"/>
  <c r="BL125" i="7"/>
  <c r="BL72" i="7"/>
  <c r="BL86" i="7"/>
  <c r="BL128" i="7"/>
  <c r="BL54" i="7"/>
  <c r="BL106" i="7"/>
  <c r="BL68" i="7"/>
  <c r="BL65" i="7"/>
  <c r="BL44" i="7"/>
  <c r="BT115" i="7"/>
  <c r="BT133" i="7"/>
  <c r="BT64" i="7"/>
  <c r="BT94" i="7"/>
  <c r="BT69" i="7"/>
  <c r="BT88" i="7"/>
  <c r="BT130" i="7"/>
  <c r="BT68" i="7"/>
  <c r="BT37" i="7"/>
  <c r="BT41" i="7"/>
  <c r="BM93" i="7"/>
  <c r="BI92" i="7"/>
  <c r="BK107" i="7"/>
  <c r="BJ119" i="7"/>
  <c r="BG132" i="7"/>
  <c r="BM39" i="7"/>
  <c r="BR93" i="7"/>
  <c r="BJ106" i="7"/>
  <c r="BM117" i="7"/>
  <c r="BM128" i="7"/>
  <c r="BF97" i="7"/>
  <c r="BL132" i="7"/>
  <c r="BM74" i="7"/>
  <c r="BT103" i="7"/>
  <c r="BF86" i="7"/>
  <c r="BQ108" i="7"/>
  <c r="BK131" i="7"/>
  <c r="BQ53" i="7"/>
  <c r="BT98" i="7"/>
  <c r="BG125" i="7"/>
  <c r="BG57" i="7"/>
  <c r="BG60" i="7"/>
  <c r="BG53" i="7"/>
  <c r="BG72" i="7"/>
  <c r="BG82" i="7"/>
  <c r="BG89" i="7"/>
  <c r="BG71" i="7"/>
  <c r="BG45" i="7"/>
  <c r="BG49" i="7"/>
  <c r="BG51" i="7"/>
  <c r="BK56" i="7"/>
  <c r="BO96" i="7"/>
  <c r="BG104" i="7"/>
  <c r="BK124" i="7"/>
  <c r="BK52" i="7"/>
  <c r="BO78" i="7"/>
  <c r="BG86" i="7"/>
  <c r="BK106" i="7"/>
  <c r="BI88" i="7"/>
  <c r="BI98" i="7"/>
  <c r="BI107" i="7"/>
  <c r="BI74" i="7"/>
  <c r="BI93" i="7"/>
  <c r="BI54" i="7"/>
  <c r="BI64" i="7"/>
  <c r="BI52" i="7"/>
  <c r="BI71" i="7"/>
  <c r="BI53" i="7"/>
  <c r="BQ96" i="7"/>
  <c r="BQ98" i="7"/>
  <c r="BQ115" i="7"/>
  <c r="BQ84" i="7"/>
  <c r="BQ101" i="7"/>
  <c r="BQ78" i="7"/>
  <c r="BQ95" i="7"/>
  <c r="BQ51" i="7"/>
  <c r="BQ52" i="7"/>
  <c r="BQ49" i="7"/>
  <c r="BR125" i="7"/>
  <c r="BK42" i="7"/>
  <c r="BR114" i="7"/>
  <c r="BG111" i="7"/>
  <c r="BT62" i="7"/>
  <c r="BG92" i="7"/>
  <c r="BT132" i="7"/>
  <c r="BL107" i="7"/>
  <c r="BL117" i="7"/>
  <c r="BL46" i="7"/>
  <c r="BL78" i="7"/>
  <c r="BL120" i="7"/>
  <c r="BL81" i="7"/>
  <c r="BL98" i="7"/>
  <c r="BL57" i="7"/>
  <c r="BL58" i="7"/>
  <c r="BL36" i="7"/>
  <c r="BT107" i="7"/>
  <c r="BT125" i="7"/>
  <c r="BT54" i="7"/>
  <c r="BT86" i="7"/>
  <c r="BT55" i="7"/>
  <c r="BT80" i="7"/>
  <c r="BT122" i="7"/>
  <c r="BT60" i="7"/>
  <c r="BT73" i="7"/>
  <c r="BT33" i="7"/>
  <c r="BI108" i="7"/>
  <c r="BG95" i="7"/>
  <c r="BL108" i="7"/>
  <c r="BM120" i="7"/>
  <c r="BG133" i="7"/>
  <c r="BO73" i="7"/>
  <c r="BJ95" i="7"/>
  <c r="BK118" i="7"/>
  <c r="BQ129" i="7"/>
  <c r="BQ102" i="7"/>
  <c r="BK134" i="7"/>
  <c r="BJ82" i="7"/>
  <c r="BF105" i="7"/>
  <c r="BO119" i="7"/>
  <c r="BT129" i="7"/>
  <c r="BG52" i="7"/>
  <c r="BT89" i="7"/>
  <c r="BQ110" i="7"/>
  <c r="BM133" i="7"/>
  <c r="BI35" i="7"/>
  <c r="BQ71" i="7"/>
  <c r="BT116" i="7"/>
  <c r="BT81" i="7"/>
  <c r="BG83" i="7"/>
  <c r="BG63" i="7"/>
  <c r="BG40" i="7"/>
  <c r="BG43" i="7"/>
  <c r="BG75" i="7"/>
  <c r="AR11" i="7" s="1"/>
  <c r="P11" i="7" s="1"/>
  <c r="Q11" i="7" s="1"/>
  <c r="BG112" i="7"/>
  <c r="BK132" i="7"/>
  <c r="BK68" i="7"/>
  <c r="BO86" i="7"/>
  <c r="BG94" i="7"/>
  <c r="BK114" i="7"/>
  <c r="BI97" i="7"/>
  <c r="BI113" i="7"/>
  <c r="BI80" i="7"/>
  <c r="BI90" i="7"/>
  <c r="BI99" i="7"/>
  <c r="BI60" i="7"/>
  <c r="BI85" i="7"/>
  <c r="BI127" i="7"/>
  <c r="BI58" i="7"/>
  <c r="BI47" i="7"/>
  <c r="BI63" i="7"/>
  <c r="BI45" i="7"/>
  <c r="BQ88" i="7"/>
  <c r="BQ90" i="7"/>
  <c r="BQ107" i="7"/>
  <c r="BQ76" i="7"/>
  <c r="BQ93" i="7"/>
  <c r="BQ74" i="7"/>
  <c r="BQ87" i="7"/>
  <c r="BQ46" i="7"/>
  <c r="BQ47" i="7"/>
  <c r="BQ41" i="7"/>
  <c r="BQ126" i="7"/>
  <c r="BT127" i="7"/>
  <c r="BK112" i="7"/>
  <c r="BI129" i="7"/>
  <c r="BK96" i="7"/>
  <c r="BM112" i="7"/>
  <c r="BL99" i="7"/>
  <c r="BL109" i="7"/>
  <c r="BL134" i="7"/>
  <c r="BL50" i="7"/>
  <c r="BL112" i="7"/>
  <c r="BL64" i="7"/>
  <c r="BL90" i="7"/>
  <c r="BL35" i="7"/>
  <c r="BL53" i="7"/>
  <c r="BL56" i="7"/>
  <c r="BT99" i="7"/>
  <c r="BT117" i="7"/>
  <c r="BT78" i="7"/>
  <c r="BT45" i="7"/>
  <c r="BT70" i="7"/>
  <c r="BT114" i="7"/>
  <c r="BT43" i="7"/>
  <c r="BT65" i="7"/>
  <c r="BT52" i="7"/>
  <c r="BJ111" i="7"/>
  <c r="BJ68" i="7"/>
  <c r="BM96" i="7"/>
  <c r="BM109" i="7"/>
  <c r="BQ121" i="7"/>
  <c r="BT76" i="7"/>
  <c r="BO108" i="7"/>
  <c r="BL119" i="7"/>
  <c r="BI134" i="7"/>
  <c r="BI105" i="7"/>
  <c r="BR87" i="7"/>
  <c r="BM106" i="7"/>
  <c r="BG122" i="7"/>
  <c r="BI132" i="7"/>
  <c r="BO60" i="7"/>
  <c r="BQ92" i="7"/>
  <c r="BT111" i="7"/>
  <c r="BQ94" i="7"/>
  <c r="Q10" i="7" l="1"/>
  <c r="Q15" i="7"/>
  <c r="Q12" i="7"/>
  <c r="AS10" i="7"/>
  <c r="AS17" i="7"/>
  <c r="AS13" i="7"/>
  <c r="AS15" i="7"/>
  <c r="AS11" i="7"/>
  <c r="AS14" i="7"/>
  <c r="AS16" i="7"/>
  <c r="AS12" i="7"/>
  <c r="N19" i="7"/>
  <c r="H10" i="5"/>
  <c r="B24" i="7"/>
  <c r="C25" i="7"/>
  <c r="C26" i="7"/>
  <c r="D26" i="7" s="1"/>
  <c r="D27" i="7" l="1"/>
  <c r="D20" i="7"/>
  <c r="E20" i="7" s="1"/>
  <c r="F20" i="7" s="1"/>
  <c r="G20" i="7" s="1"/>
  <c r="H20" i="7" s="1"/>
  <c r="D19" i="7"/>
  <c r="E19" i="7" s="1"/>
  <c r="F19" i="7" s="1"/>
  <c r="G19" i="7" s="1"/>
  <c r="H19" i="7" s="1"/>
  <c r="D18" i="7"/>
  <c r="E18" i="7" s="1"/>
  <c r="F18" i="7" s="1"/>
  <c r="G18" i="7" s="1"/>
  <c r="H18" i="7" s="1"/>
  <c r="D17" i="7"/>
  <c r="E17" i="7" s="1"/>
  <c r="F17" i="7" s="1"/>
  <c r="G17" i="7" s="1"/>
  <c r="H17" i="7" s="1"/>
  <c r="D16" i="7"/>
  <c r="E16" i="7" s="1"/>
  <c r="F16" i="7" s="1"/>
  <c r="G16" i="7" s="1"/>
  <c r="H16" i="7" s="1"/>
  <c r="D15" i="7"/>
  <c r="E15" i="7" s="1"/>
  <c r="F15" i="7" s="1"/>
  <c r="G15" i="7" s="1"/>
  <c r="H15" i="7" s="1"/>
  <c r="D14" i="7"/>
  <c r="E14" i="7" s="1"/>
  <c r="F14" i="7" s="1"/>
  <c r="G14" i="7" s="1"/>
  <c r="H14" i="7" s="1"/>
  <c r="D13" i="7"/>
  <c r="E13" i="7" s="1"/>
  <c r="F13" i="7" s="1"/>
  <c r="G13" i="7" s="1"/>
  <c r="H13" i="7" s="1"/>
  <c r="D28" i="7" l="1"/>
  <c r="D25" i="7" l="1"/>
  <c r="E26" i="7" l="1"/>
  <c r="E27" i="7"/>
  <c r="E28" i="7" l="1"/>
  <c r="E25" i="7" l="1"/>
  <c r="F27" i="7" l="1"/>
  <c r="F26" i="7"/>
  <c r="F28" i="7" l="1"/>
  <c r="F25" i="7" l="1"/>
</calcChain>
</file>

<file path=xl/sharedStrings.xml><?xml version="1.0" encoding="utf-8"?>
<sst xmlns="http://schemas.openxmlformats.org/spreadsheetml/2006/main" count="647" uniqueCount="179">
  <si>
    <t>My current salary</t>
  </si>
  <si>
    <t>Common pay Increase Date</t>
  </si>
  <si>
    <t>Year 1 Pay Increase</t>
  </si>
  <si>
    <r>
      <t>APS</t>
    </r>
    <r>
      <rPr>
        <b/>
        <sz val="26"/>
        <color rgb="FF000000"/>
        <rFont val="Arial"/>
        <family val="2"/>
      </rPr>
      <t xml:space="preserve"> </t>
    </r>
    <r>
      <rPr>
        <sz val="26"/>
        <color rgb="FF3CB655"/>
        <rFont val="Arial"/>
        <family val="2"/>
      </rPr>
      <t>Bargaining</t>
    </r>
  </si>
  <si>
    <t>Percentage</t>
  </si>
  <si>
    <t>Summary</t>
  </si>
  <si>
    <t>June Quarter WPI</t>
  </si>
  <si>
    <t>Date</t>
  </si>
  <si>
    <t>Graph</t>
  </si>
  <si>
    <r>
      <rPr>
        <sz val="36"/>
        <color theme="1"/>
        <rFont val="Arial"/>
        <family val="2"/>
      </rPr>
      <t>Worksheets</t>
    </r>
    <r>
      <rPr>
        <sz val="28"/>
        <color theme="1"/>
        <rFont val="Arial"/>
        <family val="2"/>
      </rPr>
      <t xml:space="preserve">
</t>
    </r>
    <r>
      <rPr>
        <sz val="20"/>
        <color theme="1"/>
        <rFont val="Arial"/>
        <family val="2"/>
      </rPr>
      <t>Maths behind the results</t>
    </r>
  </si>
  <si>
    <t>Current</t>
  </si>
  <si>
    <t>Pay Frag Uplift</t>
  </si>
  <si>
    <t>Component</t>
  </si>
  <si>
    <t>Pay Increase</t>
  </si>
  <si>
    <t>Amount</t>
  </si>
  <si>
    <t>Variable</t>
  </si>
  <si>
    <t>Pay Frag</t>
  </si>
  <si>
    <t>APS1</t>
  </si>
  <si>
    <t>APS2</t>
  </si>
  <si>
    <t>APS3</t>
  </si>
  <si>
    <t>APS4</t>
  </si>
  <si>
    <t>APS5</t>
  </si>
  <si>
    <t>APS6</t>
  </si>
  <si>
    <t>EL1</t>
  </si>
  <si>
    <t>EL2</t>
  </si>
  <si>
    <t>New Salary</t>
  </si>
  <si>
    <t>Starting Salary</t>
  </si>
  <si>
    <t>Purpose</t>
  </si>
  <si>
    <r>
      <t>APS</t>
    </r>
    <r>
      <rPr>
        <b/>
        <sz val="16"/>
        <color rgb="FF000000"/>
        <rFont val="Arial"/>
        <family val="2"/>
      </rPr>
      <t xml:space="preserve"> </t>
    </r>
    <r>
      <rPr>
        <sz val="16"/>
        <color rgb="FF3CB655"/>
        <rFont val="Arial"/>
        <family val="2"/>
      </rPr>
      <t>Bargaining</t>
    </r>
  </si>
  <si>
    <t>These worksheets contain the maths and formulas which the dashboard uses to populate its results. It shouldn't be edited.</t>
  </si>
  <si>
    <t>These values are used to populate the salary cut offs for the pay fragmentation maths.</t>
  </si>
  <si>
    <t>Table 1.</t>
  </si>
  <si>
    <t>Table 2.</t>
  </si>
  <si>
    <t>These values are used to populate the maths in the Pay Increase Calculator.</t>
  </si>
  <si>
    <t>These cells are used for the realignment payments</t>
  </si>
  <si>
    <t>Table 3.</t>
  </si>
  <si>
    <t>Dollar Value</t>
  </si>
  <si>
    <t>These are the only cells
you need to edit</t>
  </si>
  <si>
    <t>Table 4.</t>
  </si>
  <si>
    <t>These cells are used for the reimbursement payment</t>
  </si>
  <si>
    <t>AGENCY</t>
  </si>
  <si>
    <t>APS1 Min</t>
  </si>
  <si>
    <t>APS1 Max</t>
  </si>
  <si>
    <t>APS2 Min</t>
  </si>
  <si>
    <t>APS2 Max</t>
  </si>
  <si>
    <t>APS3 Min</t>
  </si>
  <si>
    <t>APS3 Max</t>
  </si>
  <si>
    <t>APS4 Min</t>
  </si>
  <si>
    <t>APS4 Max</t>
  </si>
  <si>
    <t>APS5 Min</t>
  </si>
  <si>
    <t>APS5 Max</t>
  </si>
  <si>
    <t>APS6 Min</t>
  </si>
  <si>
    <t>APS6 Max</t>
  </si>
  <si>
    <t>EL1 Min</t>
  </si>
  <si>
    <t>EL1 Max</t>
  </si>
  <si>
    <t>EL2 Min</t>
  </si>
  <si>
    <t>EL2 Max</t>
  </si>
  <si>
    <t>AAT</t>
  </si>
  <si>
    <t>ABCC</t>
  </si>
  <si>
    <t>ABS</t>
  </si>
  <si>
    <t>ACCC</t>
  </si>
  <si>
    <t>ACIAR</t>
  </si>
  <si>
    <t>ACIC</t>
  </si>
  <si>
    <t>ACLEI</t>
  </si>
  <si>
    <t>ACMA</t>
  </si>
  <si>
    <t>ACQSC</t>
  </si>
  <si>
    <t>ACSQHC</t>
  </si>
  <si>
    <t>ADHA</t>
  </si>
  <si>
    <t>AEC</t>
  </si>
  <si>
    <t>AFMA</t>
  </si>
  <si>
    <t>AFSA</t>
  </si>
  <si>
    <t>AG</t>
  </si>
  <si>
    <t>AHL</t>
  </si>
  <si>
    <t>AHRC</t>
  </si>
  <si>
    <t>AIATSIS</t>
  </si>
  <si>
    <t>AIFS</t>
  </si>
  <si>
    <t>AIHW</t>
  </si>
  <si>
    <t>ALRC</t>
  </si>
  <si>
    <t>ANAO</t>
  </si>
  <si>
    <t>ANMM</t>
  </si>
  <si>
    <t>APSC</t>
  </si>
  <si>
    <t>APVMA</t>
  </si>
  <si>
    <t>ARC</t>
  </si>
  <si>
    <t>ARPANSA</t>
  </si>
  <si>
    <t>ASEA</t>
  </si>
  <si>
    <t>ASQA</t>
  </si>
  <si>
    <t>ATO</t>
  </si>
  <si>
    <t>ATSB</t>
  </si>
  <si>
    <t>AUSTRAC</t>
  </si>
  <si>
    <t>AUSTRADE</t>
  </si>
  <si>
    <t>AWM</t>
  </si>
  <si>
    <t>BOM</t>
  </si>
  <si>
    <t>Cancer</t>
  </si>
  <si>
    <t>CCA</t>
  </si>
  <si>
    <t>CER</t>
  </si>
  <si>
    <t>CGC</t>
  </si>
  <si>
    <t>Comcare</t>
  </si>
  <si>
    <t>DAFF</t>
  </si>
  <si>
    <t>DCCEEW</t>
  </si>
  <si>
    <t>Defence</t>
  </si>
  <si>
    <t>DESE</t>
  </si>
  <si>
    <t>DEWR</t>
  </si>
  <si>
    <t>DFAT</t>
  </si>
  <si>
    <t>DFSVA</t>
  </si>
  <si>
    <t>DHA</t>
  </si>
  <si>
    <t>DPP</t>
  </si>
  <si>
    <t>DSS</t>
  </si>
  <si>
    <t>DTA</t>
  </si>
  <si>
    <t>DVA</t>
  </si>
  <si>
    <t>FED</t>
  </si>
  <si>
    <t>Finance</t>
  </si>
  <si>
    <t>FSANZ</t>
  </si>
  <si>
    <t>FWC</t>
  </si>
  <si>
    <t>GBRMPA</t>
  </si>
  <si>
    <t>Geoscience</t>
  </si>
  <si>
    <t>Health</t>
  </si>
  <si>
    <t>Home Affairs</t>
  </si>
  <si>
    <t>Industry</t>
  </si>
  <si>
    <t>Infrastructure</t>
  </si>
  <si>
    <t>IPA</t>
  </si>
  <si>
    <t>IPEA</t>
  </si>
  <si>
    <t>MDBA</t>
  </si>
  <si>
    <t>NAA</t>
  </si>
  <si>
    <t>NBA</t>
  </si>
  <si>
    <t>NCA</t>
  </si>
  <si>
    <t>NDIA</t>
  </si>
  <si>
    <t>NDISQSC</t>
  </si>
  <si>
    <t>NEMA</t>
  </si>
  <si>
    <t>NFRA</t>
  </si>
  <si>
    <t>NFSA</t>
  </si>
  <si>
    <t>NHFB</t>
  </si>
  <si>
    <t>NHMRC</t>
  </si>
  <si>
    <t>NIAA</t>
  </si>
  <si>
    <t>NLA</t>
  </si>
  <si>
    <t>NMA</t>
  </si>
  <si>
    <t>NMHC</t>
  </si>
  <si>
    <t>NPG</t>
  </si>
  <si>
    <t>NQWIA</t>
  </si>
  <si>
    <t>OAIC</t>
  </si>
  <si>
    <t>OFWO</t>
  </si>
  <si>
    <t>OIGIS</t>
  </si>
  <si>
    <t>OIGOT</t>
  </si>
  <si>
    <t>OMB</t>
  </si>
  <si>
    <t>ONI</t>
  </si>
  <si>
    <t>OPC</t>
  </si>
  <si>
    <t>OPH</t>
  </si>
  <si>
    <t>OTA</t>
  </si>
  <si>
    <t>PC</t>
  </si>
  <si>
    <t>PMC</t>
  </si>
  <si>
    <t>PSR</t>
  </si>
  <si>
    <t>RAM</t>
  </si>
  <si>
    <t>SA</t>
  </si>
  <si>
    <t>Services Australia</t>
  </si>
  <si>
    <t>SIA</t>
  </si>
  <si>
    <t>SWA</t>
  </si>
  <si>
    <t>TEQSA</t>
  </si>
  <si>
    <t>Treasury</t>
  </si>
  <si>
    <t>TSRA</t>
  </si>
  <si>
    <t>WGEA</t>
  </si>
  <si>
    <t>Table 5.</t>
  </si>
  <si>
    <t>ClassMin</t>
  </si>
  <si>
    <t>ClassRange</t>
  </si>
  <si>
    <t>ClassMax</t>
  </si>
  <si>
    <t>LowerLimit</t>
  </si>
  <si>
    <t>UpperLimit</t>
  </si>
  <si>
    <t>Year 1</t>
  </si>
  <si>
    <t>Year 2</t>
  </si>
  <si>
    <t>Year 3</t>
  </si>
  <si>
    <t>Year</t>
  </si>
  <si>
    <t>Table 6.</t>
  </si>
  <si>
    <t>Table 7.</t>
  </si>
  <si>
    <t>Pre-commencement</t>
  </si>
  <si>
    <t>Your current salary and pay increase date</t>
  </si>
  <si>
    <r>
      <rPr>
        <sz val="24"/>
        <color theme="1"/>
        <rFont val="Arial"/>
        <family val="2"/>
      </rPr>
      <t>Realignment Payments</t>
    </r>
    <r>
      <rPr>
        <sz val="28"/>
        <color theme="1"/>
        <rFont val="Arial"/>
        <family val="2"/>
      </rPr>
      <t xml:space="preserve">
</t>
    </r>
    <r>
      <rPr>
        <sz val="16"/>
        <color theme="1"/>
        <rFont val="Arial"/>
        <family val="2"/>
      </rPr>
      <t>Realignment Payment Calculator</t>
    </r>
  </si>
  <si>
    <t xml:space="preserve">Instructions: Enter your current salary and your expected pay increase date. </t>
  </si>
  <si>
    <t>My agency's current pay increase date</t>
  </si>
  <si>
    <t>Your realignment payment percentage is</t>
  </si>
  <si>
    <t>The value of your realignment payment, based on your base salary, is</t>
  </si>
  <si>
    <r>
      <t xml:space="preserve">This calculator helps employees to calculate their indicative realignment payment, where applicable. A realignment payment is paid in recognition of any delays to a pay increase scheduled between </t>
    </r>
    <r>
      <rPr>
        <b/>
        <sz val="12"/>
        <color theme="1"/>
        <rFont val="Calibri"/>
        <family val="2"/>
        <scheme val="minor"/>
      </rPr>
      <t>1 September 2023</t>
    </r>
    <r>
      <rPr>
        <sz val="12"/>
        <color theme="1"/>
        <rFont val="Calibri"/>
        <family val="2"/>
        <scheme val="minor"/>
      </rPr>
      <t xml:space="preserve"> and the first pay period after </t>
    </r>
    <r>
      <rPr>
        <b/>
        <sz val="12"/>
        <color theme="1"/>
        <rFont val="Calibri"/>
        <family val="2"/>
        <scheme val="minor"/>
      </rPr>
      <t>1 March 2024</t>
    </r>
    <r>
      <rPr>
        <sz val="12"/>
        <color theme="1"/>
        <rFont val="Calibri"/>
        <family val="2"/>
        <scheme val="minor"/>
      </rPr>
      <t xml:space="preserve">, which occur as a result of a move towards a common pay increase date. The realignment payment is paid on the date of the scheduled pay increase. Note this is a </t>
    </r>
    <r>
      <rPr>
        <b/>
        <sz val="12"/>
        <color theme="1"/>
        <rFont val="Calibri"/>
        <family val="2"/>
        <scheme val="minor"/>
      </rPr>
      <t>guide only your agency will provide you with the exact realignment payment.</t>
    </r>
    <r>
      <rPr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</si>
</sst>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d\ mmmm\ yyyy"/>
    <numFmt numFmtId="165" formatCode="&quot;$&quot;#,##0"/>
    <numFmt numFmtId="167" formatCode="0.0%"/>
    <numFmt numFmtId="168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rgb="FF000000"/>
      <name val="Arial"/>
      <family val="2"/>
    </font>
    <font>
      <b/>
      <sz val="26"/>
      <color rgb="FF000000"/>
      <name val="Arial"/>
      <family val="2"/>
    </font>
    <font>
      <sz val="26"/>
      <color rgb="FF3CB655"/>
      <name val="Arial"/>
      <family val="2"/>
    </font>
    <font>
      <sz val="28"/>
      <color theme="1"/>
      <name val="Arial"/>
      <family val="2"/>
    </font>
    <font>
      <sz val="20"/>
      <color theme="1"/>
      <name val="Arial"/>
      <family val="2"/>
    </font>
    <font>
      <b/>
      <sz val="24"/>
      <color theme="1"/>
      <name val="Arial"/>
      <family val="2"/>
    </font>
    <font>
      <sz val="36"/>
      <color theme="1"/>
      <name val="Arial"/>
      <family val="2"/>
    </font>
    <font>
      <sz val="16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CB755"/>
      <name val="Calibri"/>
      <family val="2"/>
      <scheme val="minor"/>
    </font>
    <font>
      <b/>
      <sz val="14"/>
      <color rgb="FF3CB75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24"/>
      <color theme="1"/>
      <name val="Arial"/>
      <family val="2"/>
    </font>
    <font>
      <sz val="14"/>
      <color theme="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3CB655"/>
      <name val="Arial"/>
      <family val="2"/>
    </font>
    <font>
      <b/>
      <sz val="36"/>
      <color rgb="FF3CB755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CB7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B655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CB755"/>
      </left>
      <right/>
      <top style="medium">
        <color rgb="FF3CB755"/>
      </top>
      <bottom/>
      <diagonal/>
    </border>
    <border>
      <left/>
      <right/>
      <top style="medium">
        <color rgb="FF3CB755"/>
      </top>
      <bottom/>
      <diagonal/>
    </border>
    <border>
      <left/>
      <right style="medium">
        <color rgb="FF3CB755"/>
      </right>
      <top style="medium">
        <color rgb="FF3CB755"/>
      </top>
      <bottom/>
      <diagonal/>
    </border>
    <border>
      <left style="medium">
        <color rgb="FF3CB755"/>
      </left>
      <right/>
      <top/>
      <bottom/>
      <diagonal/>
    </border>
    <border>
      <left/>
      <right style="medium">
        <color rgb="FF3CB755"/>
      </right>
      <top/>
      <bottom/>
      <diagonal/>
    </border>
    <border>
      <left style="medium">
        <color rgb="FF3CB755"/>
      </left>
      <right/>
      <top/>
      <bottom style="medium">
        <color rgb="FF3CB755"/>
      </bottom>
      <diagonal/>
    </border>
    <border>
      <left/>
      <right/>
      <top/>
      <bottom style="medium">
        <color rgb="FF3CB755"/>
      </bottom>
      <diagonal/>
    </border>
    <border>
      <left/>
      <right style="medium">
        <color rgb="FF3CB755"/>
      </right>
      <top/>
      <bottom style="medium">
        <color rgb="FF3CB755"/>
      </bottom>
      <diagonal/>
    </border>
    <border>
      <left style="medium">
        <color rgb="FF3CB755"/>
      </left>
      <right/>
      <top style="medium">
        <color rgb="FF3CB755"/>
      </top>
      <bottom style="medium">
        <color rgb="FF3CB755"/>
      </bottom>
      <diagonal/>
    </border>
    <border>
      <left/>
      <right/>
      <top style="medium">
        <color rgb="FF3CB755"/>
      </top>
      <bottom style="medium">
        <color rgb="FF3CB755"/>
      </bottom>
      <diagonal/>
    </border>
    <border>
      <left/>
      <right style="medium">
        <color rgb="FF3CB755"/>
      </right>
      <top style="medium">
        <color rgb="FF3CB755"/>
      </top>
      <bottom style="medium">
        <color rgb="FF3CB755"/>
      </bottom>
      <diagonal/>
    </border>
    <border>
      <left style="medium">
        <color rgb="FF3CB755"/>
      </left>
      <right style="medium">
        <color rgb="FF3CB755"/>
      </right>
      <top style="medium">
        <color rgb="FF3CB755"/>
      </top>
      <bottom style="medium">
        <color rgb="FF3CB755"/>
      </bottom>
      <diagonal/>
    </border>
    <border>
      <left style="medium">
        <color rgb="FF3CB7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B755"/>
      </right>
      <top style="thin">
        <color indexed="64"/>
      </top>
      <bottom style="thin">
        <color indexed="64"/>
      </bottom>
      <diagonal/>
    </border>
    <border>
      <left style="medium">
        <color rgb="FF3CB755"/>
      </left>
      <right style="thin">
        <color indexed="64"/>
      </right>
      <top style="thin">
        <color indexed="64"/>
      </top>
      <bottom style="medium">
        <color rgb="FF3CB7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B755"/>
      </bottom>
      <diagonal/>
    </border>
    <border>
      <left style="thin">
        <color indexed="64"/>
      </left>
      <right style="medium">
        <color rgb="FF3CB755"/>
      </right>
      <top style="thin">
        <color indexed="64"/>
      </top>
      <bottom style="medium">
        <color rgb="FF3CB755"/>
      </bottom>
      <diagonal/>
    </border>
    <border>
      <left style="medium">
        <color rgb="FF3CB7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3CB755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2" fillId="0" borderId="6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wrapText="1"/>
    </xf>
    <xf numFmtId="165" fontId="17" fillId="0" borderId="14" xfId="1" applyNumberFormat="1" applyFont="1" applyFill="1" applyBorder="1" applyAlignment="1" applyProtection="1">
      <alignment horizontal="center" vertical="center"/>
      <protection locked="0"/>
    </xf>
    <xf numFmtId="164" fontId="17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wrapText="1"/>
    </xf>
    <xf numFmtId="0" fontId="1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wrapText="1"/>
    </xf>
    <xf numFmtId="0" fontId="21" fillId="2" borderId="3" xfId="0" applyFont="1" applyFill="1" applyBorder="1" applyAlignment="1" applyProtection="1"/>
    <xf numFmtId="0" fontId="21" fillId="2" borderId="4" xfId="0" applyFont="1" applyFill="1" applyBorder="1" applyAlignment="1" applyProtection="1"/>
    <xf numFmtId="0" fontId="21" fillId="2" borderId="5" xfId="0" applyFont="1" applyFill="1" applyBorder="1" applyAlignment="1" applyProtection="1"/>
    <xf numFmtId="10" fontId="25" fillId="0" borderId="7" xfId="2" applyNumberFormat="1" applyFont="1" applyBorder="1" applyAlignment="1" applyProtection="1">
      <alignment vertical="center"/>
    </xf>
    <xf numFmtId="10" fontId="25" fillId="0" borderId="6" xfId="2" applyNumberFormat="1" applyFont="1" applyBorder="1" applyAlignment="1" applyProtection="1">
      <alignment vertical="center"/>
    </xf>
    <xf numFmtId="0" fontId="26" fillId="0" borderId="9" xfId="0" applyFont="1" applyBorder="1" applyAlignment="1" applyProtection="1">
      <alignment horizontal="right" vertical="center" wrapText="1"/>
    </xf>
    <xf numFmtId="0" fontId="0" fillId="0" borderId="10" xfId="0" applyBorder="1" applyAlignment="1" applyProtection="1">
      <alignment wrapText="1"/>
    </xf>
    <xf numFmtId="165" fontId="10" fillId="0" borderId="0" xfId="0" applyNumberFormat="1" applyFont="1" applyAlignment="1" applyProtection="1">
      <alignment horizontal="center" vertical="top"/>
    </xf>
    <xf numFmtId="0" fontId="5" fillId="0" borderId="0" xfId="0" applyFont="1" applyAlignment="1" applyProtection="1"/>
    <xf numFmtId="0" fontId="12" fillId="2" borderId="3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left"/>
    </xf>
    <xf numFmtId="0" fontId="0" fillId="0" borderId="11" xfId="0" applyBorder="1" applyProtection="1"/>
    <xf numFmtId="0" fontId="0" fillId="0" borderId="13" xfId="0" applyBorder="1" applyProtection="1"/>
    <xf numFmtId="0" fontId="28" fillId="0" borderId="2" xfId="0" applyFont="1" applyBorder="1" applyProtection="1"/>
    <xf numFmtId="0" fontId="0" fillId="0" borderId="2" xfId="0" applyBorder="1" applyProtection="1"/>
    <xf numFmtId="0" fontId="4" fillId="2" borderId="15" xfId="0" applyFont="1" applyFill="1" applyBorder="1" applyAlignment="1" applyProtection="1">
      <alignment horizontal="center" vertical="center"/>
    </xf>
    <xf numFmtId="164" fontId="0" fillId="3" borderId="2" xfId="0" applyNumberFormat="1" applyFill="1" applyBorder="1" applyAlignment="1" applyProtection="1">
      <alignment horizontal="center" vertical="center"/>
    </xf>
    <xf numFmtId="0" fontId="2" fillId="0" borderId="20" xfId="0" applyFont="1" applyFill="1" applyBorder="1" applyProtection="1"/>
    <xf numFmtId="164" fontId="0" fillId="0" borderId="21" xfId="0" applyNumberFormat="1" applyFill="1" applyBorder="1" applyProtection="1"/>
    <xf numFmtId="1" fontId="1" fillId="0" borderId="2" xfId="1" applyNumberFormat="1" applyFont="1" applyBorder="1" applyProtection="1"/>
    <xf numFmtId="1" fontId="0" fillId="0" borderId="2" xfId="0" applyNumberFormat="1" applyBorder="1" applyProtection="1"/>
    <xf numFmtId="1" fontId="0" fillId="0" borderId="2" xfId="0" applyNumberFormat="1" applyBorder="1" applyAlignment="1" applyProtection="1">
      <alignment horizontal="right"/>
    </xf>
    <xf numFmtId="0" fontId="0" fillId="3" borderId="2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2" fillId="0" borderId="15" xfId="0" applyFont="1" applyFill="1" applyBorder="1" applyProtection="1"/>
    <xf numFmtId="10" fontId="0" fillId="0" borderId="16" xfId="0" applyNumberFormat="1" applyFill="1" applyBorder="1" applyProtection="1"/>
    <xf numFmtId="0" fontId="0" fillId="0" borderId="32" xfId="0" applyFont="1" applyBorder="1" applyProtection="1"/>
    <xf numFmtId="167" fontId="4" fillId="2" borderId="15" xfId="2" applyNumberFormat="1" applyFont="1" applyFill="1" applyBorder="1" applyAlignment="1" applyProtection="1">
      <alignment horizontal="center" vertical="center"/>
    </xf>
    <xf numFmtId="167" fontId="3" fillId="3" borderId="2" xfId="2" applyNumberFormat="1" applyFont="1" applyFill="1" applyBorder="1" applyAlignment="1" applyProtection="1">
      <alignment horizontal="center" vertical="center"/>
    </xf>
    <xf numFmtId="167" fontId="0" fillId="3" borderId="2" xfId="2" applyNumberFormat="1" applyFont="1" applyFill="1" applyBorder="1" applyAlignment="1" applyProtection="1">
      <alignment horizontal="center" vertical="center"/>
    </xf>
    <xf numFmtId="167" fontId="0" fillId="3" borderId="16" xfId="2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Protection="1"/>
    <xf numFmtId="10" fontId="0" fillId="0" borderId="19" xfId="0" applyNumberFormat="1" applyFill="1" applyBorder="1" applyProtection="1"/>
    <xf numFmtId="0" fontId="0" fillId="0" borderId="31" xfId="0" applyFont="1" applyBorder="1" applyProtection="1"/>
    <xf numFmtId="165" fontId="0" fillId="3" borderId="2" xfId="1" applyNumberFormat="1" applyFont="1" applyFill="1" applyBorder="1" applyAlignment="1" applyProtection="1">
      <alignment horizontal="center" vertical="center"/>
    </xf>
    <xf numFmtId="165" fontId="0" fillId="3" borderId="16" xfId="1" applyNumberFormat="1" applyFont="1" applyFill="1" applyBorder="1" applyAlignment="1" applyProtection="1">
      <alignment horizontal="center" vertical="center"/>
    </xf>
    <xf numFmtId="1" fontId="0" fillId="0" borderId="0" xfId="0" applyNumberFormat="1" applyProtection="1"/>
    <xf numFmtId="0" fontId="4" fillId="2" borderId="17" xfId="0" applyFont="1" applyFill="1" applyBorder="1" applyAlignment="1" applyProtection="1">
      <alignment horizontal="center" vertical="center"/>
    </xf>
    <xf numFmtId="165" fontId="0" fillId="3" borderId="18" xfId="1" applyNumberFormat="1" applyFont="1" applyFill="1" applyBorder="1" applyAlignment="1" applyProtection="1">
      <alignment horizontal="center" vertical="center"/>
    </xf>
    <xf numFmtId="165" fontId="0" fillId="3" borderId="19" xfId="1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31" xfId="0" applyBorder="1" applyProtection="1"/>
    <xf numFmtId="0" fontId="0" fillId="0" borderId="31" xfId="0" applyBorder="1" applyAlignment="1" applyProtection="1">
      <alignment horizontal="center"/>
    </xf>
    <xf numFmtId="0" fontId="0" fillId="0" borderId="1" xfId="0" applyBorder="1" applyProtection="1"/>
    <xf numFmtId="164" fontId="16" fillId="0" borderId="1" xfId="0" applyNumberFormat="1" applyFont="1" applyBorder="1" applyAlignment="1" applyProtection="1">
      <alignment horizontal="center" vertical="center"/>
    </xf>
    <xf numFmtId="1" fontId="0" fillId="0" borderId="31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4" fillId="4" borderId="22" xfId="0" applyFont="1" applyFill="1" applyBorder="1" applyProtection="1"/>
    <xf numFmtId="0" fontId="27" fillId="4" borderId="0" xfId="0" applyFont="1" applyFill="1" applyBorder="1" applyAlignment="1" applyProtection="1">
      <alignment horizontal="center" vertical="center" wrapText="1"/>
    </xf>
    <xf numFmtId="0" fontId="27" fillId="4" borderId="22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Protection="1"/>
    <xf numFmtId="168" fontId="28" fillId="0" borderId="2" xfId="1" applyNumberFormat="1" applyFont="1" applyFill="1" applyBorder="1" applyProtection="1"/>
    <xf numFmtId="168" fontId="28" fillId="0" borderId="24" xfId="1" applyNumberFormat="1" applyFont="1" applyFill="1" applyBorder="1" applyProtection="1"/>
    <xf numFmtId="168" fontId="28" fillId="0" borderId="25" xfId="1" applyNumberFormat="1" applyFont="1" applyFill="1" applyBorder="1" applyProtection="1"/>
    <xf numFmtId="168" fontId="28" fillId="0" borderId="26" xfId="1" applyNumberFormat="1" applyFont="1" applyFill="1" applyBorder="1" applyProtection="1"/>
    <xf numFmtId="168" fontId="28" fillId="0" borderId="0" xfId="1" applyNumberFormat="1" applyFont="1" applyFill="1" applyBorder="1" applyProtection="1"/>
    <xf numFmtId="0" fontId="15" fillId="0" borderId="27" xfId="0" applyFont="1" applyFill="1" applyBorder="1" applyProtection="1"/>
    <xf numFmtId="168" fontId="28" fillId="0" borderId="28" xfId="1" applyNumberFormat="1" applyFont="1" applyFill="1" applyBorder="1" applyProtection="1"/>
    <xf numFmtId="168" fontId="28" fillId="0" borderId="29" xfId="1" applyNumberFormat="1" applyFont="1" applyFill="1" applyBorder="1" applyProtection="1"/>
    <xf numFmtId="168" fontId="28" fillId="0" borderId="30" xfId="1" applyNumberFormat="1" applyFont="1" applyFill="1" applyBorder="1" applyProtection="1"/>
    <xf numFmtId="0" fontId="3" fillId="0" borderId="0" xfId="0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2" xfId="0" applyFont="1" applyFill="1" applyBorder="1" applyAlignment="1" applyProtection="1">
      <alignment horizontal="left" vertical="top" wrapText="1"/>
    </xf>
    <xf numFmtId="0" fontId="13" fillId="0" borderId="13" xfId="0" applyFont="1" applyFill="1" applyBorder="1" applyAlignment="1" applyProtection="1">
      <alignment horizontal="left" vertical="top" wrapText="1"/>
    </xf>
    <xf numFmtId="10" fontId="25" fillId="0" borderId="0" xfId="2" applyNumberFormat="1" applyFont="1" applyBorder="1" applyAlignment="1" applyProtection="1">
      <alignment horizontal="center" vertical="top"/>
    </xf>
    <xf numFmtId="10" fontId="25" fillId="0" borderId="9" xfId="2" applyNumberFormat="1" applyFont="1" applyBorder="1" applyAlignment="1" applyProtection="1">
      <alignment horizontal="center" vertical="top"/>
    </xf>
    <xf numFmtId="165" fontId="25" fillId="0" borderId="0" xfId="2" applyNumberFormat="1" applyFont="1" applyBorder="1" applyAlignment="1" applyProtection="1">
      <alignment horizontal="center" vertical="top"/>
    </xf>
    <xf numFmtId="165" fontId="25" fillId="0" borderId="9" xfId="2" applyNumberFormat="1" applyFont="1" applyBorder="1" applyAlignment="1" applyProtection="1">
      <alignment horizontal="center" vertical="top"/>
    </xf>
    <xf numFmtId="0" fontId="12" fillId="2" borderId="6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12" fillId="5" borderId="11" xfId="0" applyFont="1" applyFill="1" applyBorder="1" applyAlignment="1" applyProtection="1">
      <alignment horizontal="left"/>
    </xf>
    <xf numFmtId="0" fontId="12" fillId="5" borderId="12" xfId="0" applyFont="1" applyFill="1" applyBorder="1" applyAlignment="1" applyProtection="1">
      <alignment horizontal="left"/>
    </xf>
    <xf numFmtId="0" fontId="12" fillId="5" borderId="13" xfId="0" applyFont="1" applyFill="1" applyBorder="1" applyAlignment="1" applyProtection="1">
      <alignment horizontal="left"/>
    </xf>
    <xf numFmtId="0" fontId="4" fillId="2" borderId="33" xfId="0" applyFont="1" applyFill="1" applyBorder="1" applyAlignment="1" applyProtection="1">
      <alignment horizontal="left"/>
    </xf>
    <xf numFmtId="0" fontId="29" fillId="0" borderId="8" xfId="0" applyFont="1" applyFill="1" applyBorder="1" applyAlignment="1" applyProtection="1">
      <alignment horizontal="left"/>
    </xf>
    <xf numFmtId="0" fontId="29" fillId="0" borderId="9" xfId="0" applyFont="1" applyFill="1" applyBorder="1" applyAlignment="1" applyProtection="1">
      <alignment horizontal="left"/>
    </xf>
    <xf numFmtId="0" fontId="29" fillId="0" borderId="10" xfId="0" applyFont="1" applyFill="1" applyBorder="1" applyAlignment="1" applyProtection="1">
      <alignment horizontal="left"/>
    </xf>
    <xf numFmtId="0" fontId="12" fillId="2" borderId="3" xfId="0" applyFont="1" applyFill="1" applyBorder="1" applyAlignment="1" applyProtection="1">
      <alignment horizontal="left"/>
    </xf>
    <xf numFmtId="0" fontId="12" fillId="2" borderId="4" xfId="0" applyFont="1" applyFill="1" applyBorder="1" applyAlignment="1" applyProtection="1">
      <alignment horizontal="left"/>
    </xf>
    <xf numFmtId="0" fontId="12" fillId="2" borderId="5" xfId="0" applyFont="1" applyFill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12" fillId="2" borderId="11" xfId="0" applyFont="1" applyFill="1" applyBorder="1" applyAlignment="1" applyProtection="1">
      <alignment horizontal="left"/>
    </xf>
    <xf numFmtId="0" fontId="12" fillId="2" borderId="12" xfId="0" applyFont="1" applyFill="1" applyBorder="1" applyAlignment="1" applyProtection="1">
      <alignment horizontal="left"/>
    </xf>
    <xf numFmtId="0" fontId="12" fillId="2" borderId="13" xfId="0" applyFont="1" applyFill="1" applyBorder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1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0.79998168889431442"/>
        <name val="Calibri"/>
        <scheme val="minor"/>
      </font>
      <fill>
        <patternFill patternType="solid">
          <fgColor indexed="64"/>
          <bgColor rgb="FF3CB65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0.79998168889431442"/>
        <name val="Calibri"/>
        <scheme val="minor"/>
      </font>
      <fill>
        <patternFill patternType="solid">
          <fgColor indexed="64"/>
          <bgColor rgb="FF3CB65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0.79998168889431442"/>
        <name val="Calibri"/>
        <scheme val="minor"/>
      </font>
      <fill>
        <patternFill patternType="solid">
          <fgColor indexed="64"/>
          <bgColor rgb="FF3CB65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0.79998168889431442"/>
        <name val="Calibri"/>
        <scheme val="minor"/>
      </font>
      <fill>
        <patternFill patternType="solid">
          <fgColor indexed="64"/>
          <bgColor rgb="FF3CB65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CB755"/>
      <color rgb="FFEFF6EA"/>
      <color rgb="FF9EFF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1085850</xdr:colOff>
      <xdr:row>0</xdr:row>
      <xdr:rowOff>28576</xdr:rowOff>
    </xdr:from>
    <xdr:to>
      <xdr:col>11</xdr:col>
      <xdr:colOff>2510873</xdr:colOff>
      <xdr:row>1</xdr:row>
      <xdr:rowOff>644799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6"/>
        <a:stretch/>
      </xdr:blipFill>
      <xdr:spPr>
        <a:xfrm>
          <a:off x="9277350" y="28576"/>
          <a:ext cx="1425023" cy="873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43070</xdr:rowOff>
    </xdr:from>
    <xdr:to>
      <xdr:col>13</xdr:col>
      <xdr:colOff>708164</xdr:colOff>
      <xdr:row>1</xdr:row>
      <xdr:rowOff>1257301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6"/>
        <a:stretch/>
      </xdr:blipFill>
      <xdr:spPr>
        <a:xfrm>
          <a:off x="8912502" y="43070"/>
          <a:ext cx="2803663" cy="16428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4" displayName="Table14" ref="B32:R134" totalsRowShown="0" headerRowDxfId="83" dataDxfId="81" headerRowBorderDxfId="82" tableBorderDxfId="80" dataCellStyle="Currency">
  <autoFilter ref="B32:R134"/>
  <sortState ref="B32:R133">
    <sortCondition ref="B7:B109"/>
  </sortState>
  <tableColumns count="17">
    <tableColumn id="1" name="AGENCY" dataDxfId="79"/>
    <tableColumn id="2" name="APS1 Min" dataDxfId="78" dataCellStyle="Currency"/>
    <tableColumn id="3" name="APS1 Max" dataDxfId="77" dataCellStyle="Currency"/>
    <tableColumn id="4" name="APS2 Min" dataDxfId="76" dataCellStyle="Currency"/>
    <tableColumn id="5" name="APS2 Max" dataDxfId="75" dataCellStyle="Currency"/>
    <tableColumn id="6" name="APS3 Min" dataDxfId="74" dataCellStyle="Currency"/>
    <tableColumn id="7" name="APS3 Max" dataDxfId="73" dataCellStyle="Currency"/>
    <tableColumn id="8" name="APS4 Min" dataDxfId="72" dataCellStyle="Currency"/>
    <tableColumn id="9" name="APS4 Max" dataDxfId="71" dataCellStyle="Currency"/>
    <tableColumn id="10" name="APS5 Min" dataDxfId="70" dataCellStyle="Currency"/>
    <tableColumn id="11" name="APS5 Max" dataDxfId="69" dataCellStyle="Currency"/>
    <tableColumn id="12" name="APS6 Min" dataDxfId="68" dataCellStyle="Currency"/>
    <tableColumn id="13" name="APS6 Max" dataDxfId="67" dataCellStyle="Currency"/>
    <tableColumn id="14" name="EL1 Min" dataDxfId="66" dataCellStyle="Currency"/>
    <tableColumn id="15" name="EL1 Max" dataDxfId="65" dataCellStyle="Currency"/>
    <tableColumn id="16" name="EL2 Min" dataDxfId="64" dataCellStyle="Currency"/>
    <tableColumn id="17" name="EL2 Max" dataDxfId="63" dataCellStyle="Currency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le143" displayName="Table143" ref="AL32:BB134" totalsRowShown="0" headerRowDxfId="62" dataDxfId="60" headerRowBorderDxfId="61" tableBorderDxfId="59" dataCellStyle="Currency">
  <autoFilter ref="AL32:BB134"/>
  <sortState ref="AQ33:BG134">
    <sortCondition ref="AQ7:AQ109"/>
  </sortState>
  <tableColumns count="17">
    <tableColumn id="1" name="AGENCY" dataDxfId="58"/>
    <tableColumn id="2" name="APS1 Min" dataDxfId="57" dataCellStyle="Currency">
      <calculatedColumnFormula>IF(Table145[[#This Row],[APS1 Min]]&gt;I$25,Table145[[#This Row],[APS1 Min]]*1.038,I$25*1.038)</calculatedColumnFormula>
    </tableColumn>
    <tableColumn id="3" name="APS1 Max" dataDxfId="56" dataCellStyle="Currency">
      <calculatedColumnFormula>IF(Table145[[#This Row],[APS1 Max]]&gt;J$25,Table145[[#This Row],[APS1 Max]]*1.038,J$25*1.038)</calculatedColumnFormula>
    </tableColumn>
    <tableColumn id="4" name="APS2 Min" dataDxfId="55" dataCellStyle="Currency">
      <calculatedColumnFormula>IF(Table145[[#This Row],[APS2 Min]]&gt;K$25,Table145[[#This Row],[APS2 Min]]*1.038,K$25*1.038)</calculatedColumnFormula>
    </tableColumn>
    <tableColumn id="5" name="APS2 Max" dataDxfId="54" dataCellStyle="Currency">
      <calculatedColumnFormula>IF(Table145[[#This Row],[APS2 Max]]&gt;L$25,Table145[[#This Row],[APS2 Max]]*1.038,L$25*1.038)</calculatedColumnFormula>
    </tableColumn>
    <tableColumn id="6" name="APS3 Min" dataDxfId="53" dataCellStyle="Currency">
      <calculatedColumnFormula>IF(Table145[[#This Row],[APS3 Min]]&gt;M$25,Table145[[#This Row],[APS3 Min]]*1.038,M$25*1.038)</calculatedColumnFormula>
    </tableColumn>
    <tableColumn id="7" name="APS3 Max" dataDxfId="52" dataCellStyle="Currency">
      <calculatedColumnFormula>IF(Table145[[#This Row],[APS3 Max]]&gt;N$25,Table145[[#This Row],[APS3 Max]]*1.038,N$25*1.038)</calculatedColumnFormula>
    </tableColumn>
    <tableColumn id="8" name="APS4 Min" dataDxfId="51" dataCellStyle="Currency">
      <calculatedColumnFormula>IF(Table145[[#This Row],[APS4 Min]]&gt;O$25,Table145[[#This Row],[APS4 Min]]*1.038,O$25*1.038)</calculatedColumnFormula>
    </tableColumn>
    <tableColumn id="9" name="APS4 Max" dataDxfId="50" dataCellStyle="Currency">
      <calculatedColumnFormula>IF(Table145[[#This Row],[APS4 Max]]&gt;P$25,Table145[[#This Row],[APS4 Max]]*1.038,P$25*1.038)</calculatedColumnFormula>
    </tableColumn>
    <tableColumn id="10" name="APS5 Min" dataDxfId="49" dataCellStyle="Currency">
      <calculatedColumnFormula>IF(Table145[[#This Row],[APS5 Min]]&gt;Q$25,Table145[[#This Row],[APS5 Min]]*1.038,Q$25*1.038)</calculatedColumnFormula>
    </tableColumn>
    <tableColumn id="11" name="APS5 Max" dataDxfId="48" dataCellStyle="Currency">
      <calculatedColumnFormula>IF(Table145[[#This Row],[APS5 Max]]&gt;R$25,Table145[[#This Row],[APS5 Max]]*1.038,R$25*1.038)</calculatedColumnFormula>
    </tableColumn>
    <tableColumn id="12" name="APS6 Min" dataDxfId="47" dataCellStyle="Currency">
      <calculatedColumnFormula>IF(Table145[[#This Row],[APS6 Min]]&gt;S$25,Table145[[#This Row],[APS6 Min]]*1.038,S$25*1.038)</calculatedColumnFormula>
    </tableColumn>
    <tableColumn id="13" name="APS6 Max" dataDxfId="46" dataCellStyle="Currency">
      <calculatedColumnFormula>IF(Table145[[#This Row],[APS6 Max]]&gt;T$25,Table145[[#This Row],[APS6 Max]]*1.038,T$25*1.038)</calculatedColumnFormula>
    </tableColumn>
    <tableColumn id="14" name="EL1 Min" dataDxfId="45" dataCellStyle="Currency">
      <calculatedColumnFormula>IF(Table145[[#This Row],[EL1 Min]]&gt;U$25,Table145[[#This Row],[EL1 Min]]*1.038,U$25*1.038)</calculatedColumnFormula>
    </tableColumn>
    <tableColumn id="15" name="EL1 Max" dataDxfId="44" dataCellStyle="Currency">
      <calculatedColumnFormula>IF(Table145[[#This Row],[EL1 Max]]&gt;V$25,Table145[[#This Row],[EL1 Max]]*1.038,V$25*1.038)</calculatedColumnFormula>
    </tableColumn>
    <tableColumn id="16" name="EL2 Min" dataDxfId="43" dataCellStyle="Currency">
      <calculatedColumnFormula>IF(Table145[[#This Row],[EL2 Min]]&gt;W$25,Table145[[#This Row],[EL2 Min]]*1.038,W$25*1.038)</calculatedColumnFormula>
    </tableColumn>
    <tableColumn id="17" name="EL2 Max" dataDxfId="42" dataCellStyle="Currency">
      <calculatedColumnFormula>IF(Table145[[#This Row],[EL2 Max]]&gt;X$25,Table145[[#This Row],[EL2 Max]]*1.038,X$25*1.038)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e144" displayName="Table144" ref="BD32:BT134" totalsRowShown="0" headerRowDxfId="41" dataDxfId="39" headerRowBorderDxfId="40" tableBorderDxfId="38" dataCellStyle="Currency">
  <autoFilter ref="BD32:BT134"/>
  <sortState ref="BI33:BY134">
    <sortCondition ref="BI7:BI109"/>
  </sortState>
  <tableColumns count="17">
    <tableColumn id="1" name="AGENCY" dataDxfId="37"/>
    <tableColumn id="2" name="APS1 Min" dataDxfId="36" dataCellStyle="Currency">
      <calculatedColumnFormula>IF(Table143[[#This Row],[APS1 Min]]&gt;I$26,Table143[[#This Row],[APS1 Min]]*1.034,I$26*1.034)</calculatedColumnFormula>
    </tableColumn>
    <tableColumn id="3" name="APS1 Max" dataDxfId="35" dataCellStyle="Currency">
      <calculatedColumnFormula>IF(Table143[[#This Row],[APS1 Max]]&gt;J$26,Table143[[#This Row],[APS1 Max]]*1.034,J$26*1.034)</calculatedColumnFormula>
    </tableColumn>
    <tableColumn id="4" name="APS2 Min" dataDxfId="34" dataCellStyle="Currency">
      <calculatedColumnFormula>IF(Table143[[#This Row],[APS2 Min]]&gt;K$26,Table143[[#This Row],[APS2 Min]]*1.034,K$26*1.034)</calculatedColumnFormula>
    </tableColumn>
    <tableColumn id="5" name="APS2 Max" dataDxfId="33" dataCellStyle="Currency">
      <calculatedColumnFormula>IF(Table143[[#This Row],[APS2 Max]]&gt;L$26,Table143[[#This Row],[APS2 Max]]*1.034,L$26*1.034)</calculatedColumnFormula>
    </tableColumn>
    <tableColumn id="6" name="APS3 Min" dataDxfId="32" dataCellStyle="Currency">
      <calculatedColumnFormula>IF(Table143[[#This Row],[APS3 Min]]&gt;M$26,Table143[[#This Row],[APS3 Min]]*1.034,M$26*1.034)</calculatedColumnFormula>
    </tableColumn>
    <tableColumn id="7" name="APS3 Max" dataDxfId="31" dataCellStyle="Currency">
      <calculatedColumnFormula>IF(Table143[[#This Row],[APS3 Max]]&gt;N$26,Table143[[#This Row],[APS3 Max]]*1.034,N$26*1.034)</calculatedColumnFormula>
    </tableColumn>
    <tableColumn id="8" name="APS4 Min" dataDxfId="30" dataCellStyle="Currency">
      <calculatedColumnFormula>IF(Table143[[#This Row],[APS4 Min]]&gt;O$26,Table143[[#This Row],[APS4 Min]]*1.034,O$26*1.034)</calculatedColumnFormula>
    </tableColumn>
    <tableColumn id="9" name="APS4 Max" dataDxfId="29" dataCellStyle="Currency">
      <calculatedColumnFormula>IF(Table143[[#This Row],[APS4 Max]]&gt;P$26,Table143[[#This Row],[APS4 Max]]*1.034,P$26*1.034)</calculatedColumnFormula>
    </tableColumn>
    <tableColumn id="10" name="APS5 Min" dataDxfId="28" dataCellStyle="Currency">
      <calculatedColumnFormula>IF(Table143[[#This Row],[APS5 Min]]&gt;Q$26,Table143[[#This Row],[APS5 Min]]*1.034,Q$26*1.034)</calculatedColumnFormula>
    </tableColumn>
    <tableColumn id="11" name="APS5 Max" dataDxfId="27" dataCellStyle="Currency">
      <calculatedColumnFormula>IF(Table143[[#This Row],[APS5 Max]]&gt;R$26,Table143[[#This Row],[APS5 Max]]*1.034,R$26*1.034)</calculatedColumnFormula>
    </tableColumn>
    <tableColumn id="12" name="APS6 Min" dataDxfId="26" dataCellStyle="Currency">
      <calculatedColumnFormula>IF(Table143[[#This Row],[APS6 Min]]&gt;S$26,Table143[[#This Row],[APS6 Min]]*1.034,S$26*1.034)</calculatedColumnFormula>
    </tableColumn>
    <tableColumn id="13" name="APS6 Max" dataDxfId="25" dataCellStyle="Currency">
      <calculatedColumnFormula>IF(Table143[[#This Row],[APS6 Max]]&gt;T$26,Table143[[#This Row],[APS6 Max]]*1.034,T$26*1.034)</calculatedColumnFormula>
    </tableColumn>
    <tableColumn id="14" name="EL1 Min" dataDxfId="24" dataCellStyle="Currency">
      <calculatedColumnFormula>IF(Table143[[#This Row],[EL1 Min]]&gt;U$26,Table143[[#This Row],[EL1 Min]]*1.034,U$26*1.034)</calculatedColumnFormula>
    </tableColumn>
    <tableColumn id="15" name="EL1 Max" dataDxfId="23" dataCellStyle="Currency">
      <calculatedColumnFormula>IF(Table143[[#This Row],[EL1 Max]]&gt;V$26,Table143[[#This Row],[EL1 Max]]*1.034,V$26*1.034)</calculatedColumnFormula>
    </tableColumn>
    <tableColumn id="16" name="EL2 Min" dataDxfId="22" dataCellStyle="Currency">
      <calculatedColumnFormula>IF(Table143[[#This Row],[EL2 Min]]&gt;W$26,Table143[[#This Row],[EL2 Min]]*1.034,W$26*1.034)</calculatedColumnFormula>
    </tableColumn>
    <tableColumn id="17" name="EL2 Max" dataDxfId="21" dataCellStyle="Currency">
      <calculatedColumnFormula>IF(Table143[[#This Row],[EL2 Max]]&gt;X$26,Table143[[#This Row],[EL2 Max]]*1.034,X$26*1.034)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4" name="Table145" displayName="Table145" ref="T32:AJ134" totalsRowShown="0" headerRowDxfId="20" dataDxfId="18" headerRowBorderDxfId="19" tableBorderDxfId="17" dataCellStyle="Currency">
  <autoFilter ref="T32:AJ134"/>
  <sortState ref="T33:AJ134">
    <sortCondition ref="T7:T109"/>
  </sortState>
  <tableColumns count="17">
    <tableColumn id="1" name="AGENCY" dataDxfId="16"/>
    <tableColumn id="2" name="APS1 Min" dataDxfId="15" dataCellStyle="Currency"/>
    <tableColumn id="3" name="APS1 Max" dataDxfId="14" dataCellStyle="Currency"/>
    <tableColumn id="4" name="APS2 Min" dataDxfId="13" dataCellStyle="Currency"/>
    <tableColumn id="5" name="APS2 Max" dataDxfId="12" dataCellStyle="Currency"/>
    <tableColumn id="6" name="APS3 Min" dataDxfId="11" dataCellStyle="Currency"/>
    <tableColumn id="7" name="APS3 Max" dataDxfId="10" dataCellStyle="Currency"/>
    <tableColumn id="8" name="APS4 Min" dataDxfId="9" dataCellStyle="Currency"/>
    <tableColumn id="9" name="APS4 Max" dataDxfId="8" dataCellStyle="Currency"/>
    <tableColumn id="10" name="APS5 Min" dataDxfId="7" dataCellStyle="Currency"/>
    <tableColumn id="11" name="APS5 Max" dataDxfId="6" dataCellStyle="Currency"/>
    <tableColumn id="12" name="APS6 Min" dataDxfId="5" dataCellStyle="Currency"/>
    <tableColumn id="13" name="APS6 Max" dataDxfId="4" dataCellStyle="Currency"/>
    <tableColumn id="14" name="EL1 Min" dataDxfId="3" dataCellStyle="Currency"/>
    <tableColumn id="15" name="EL1 Max" dataDxfId="2" dataCellStyle="Currency"/>
    <tableColumn id="16" name="EL2 Min" dataDxfId="1" dataCellStyle="Currency"/>
    <tableColumn id="17" name="EL2 Max" dataDxfId="0" dataCellStyle="Currency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showGridLines="0" tabSelected="1" zoomScaleNormal="100" workbookViewId="0">
      <selection activeCell="D10" sqref="D10"/>
    </sheetView>
  </sheetViews>
  <sheetFormatPr defaultColWidth="9.21875" defaultRowHeight="14.4" x14ac:dyDescent="0.3"/>
  <cols>
    <col min="1" max="1" width="9.21875" style="14"/>
    <col min="2" max="2" width="2.5546875" style="14" customWidth="1"/>
    <col min="3" max="3" width="50.77734375" style="14" customWidth="1"/>
    <col min="4" max="4" width="26.77734375" style="14" customWidth="1"/>
    <col min="5" max="5" width="2.77734375" style="14" customWidth="1"/>
    <col min="6" max="6" width="1.21875" style="14" customWidth="1"/>
    <col min="7" max="7" width="1.77734375" style="14" customWidth="1"/>
    <col min="8" max="8" width="36.77734375" style="14" customWidth="1"/>
    <col min="9" max="9" width="1.44140625" style="14" customWidth="1"/>
    <col min="10" max="10" width="1.5546875" style="14" customWidth="1"/>
    <col min="11" max="11" width="2" style="14" customWidth="1"/>
    <col min="12" max="12" width="37.77734375" style="14" customWidth="1"/>
    <col min="13" max="13" width="1.44140625" style="14" customWidth="1"/>
    <col min="14" max="16384" width="9.21875" style="14"/>
  </cols>
  <sheetData>
    <row r="1" spans="2:17" ht="21" x14ac:dyDescent="0.4">
      <c r="B1" s="13" t="s">
        <v>28</v>
      </c>
    </row>
    <row r="2" spans="2:17" ht="55.5" customHeight="1" x14ac:dyDescent="0.55000000000000004">
      <c r="B2" s="83" t="s">
        <v>173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15"/>
      <c r="N2" s="15"/>
      <c r="O2" s="15"/>
      <c r="P2" s="15"/>
      <c r="Q2" s="15"/>
    </row>
    <row r="3" spans="2:17" ht="21" thickBot="1" x14ac:dyDescent="0.4">
      <c r="B3" s="91" t="s">
        <v>27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2:17" ht="61.2" customHeight="1" thickBot="1" x14ac:dyDescent="0.35">
      <c r="B4" s="84" t="s">
        <v>178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2:17" ht="7.5" customHeight="1" thickBot="1" x14ac:dyDescent="0.35"/>
    <row r="6" spans="2:17" ht="21" thickBot="1" x14ac:dyDescent="0.4">
      <c r="B6" s="93" t="s">
        <v>172</v>
      </c>
      <c r="C6" s="94"/>
      <c r="D6" s="94"/>
      <c r="E6" s="95"/>
      <c r="G6" s="18" t="s">
        <v>4</v>
      </c>
      <c r="H6" s="19"/>
      <c r="I6" s="20"/>
      <c r="K6" s="18" t="s">
        <v>36</v>
      </c>
      <c r="L6" s="19"/>
      <c r="M6" s="20"/>
    </row>
    <row r="7" spans="2:17" ht="7.5" customHeight="1" x14ac:dyDescent="0.3">
      <c r="B7" s="1"/>
      <c r="C7" s="2"/>
      <c r="D7" s="2"/>
      <c r="E7" s="3"/>
      <c r="G7" s="1"/>
      <c r="H7" s="2"/>
      <c r="I7" s="3"/>
      <c r="K7" s="1"/>
      <c r="L7" s="2"/>
      <c r="M7" s="3"/>
    </row>
    <row r="8" spans="2:17" ht="30.75" customHeight="1" x14ac:dyDescent="0.3">
      <c r="B8" s="1"/>
      <c r="C8" s="82" t="s">
        <v>174</v>
      </c>
      <c r="D8" s="82"/>
      <c r="E8" s="3"/>
      <c r="G8" s="1"/>
      <c r="H8" s="10" t="s">
        <v>176</v>
      </c>
      <c r="I8" s="9"/>
      <c r="K8" s="1"/>
      <c r="L8" s="10" t="s">
        <v>177</v>
      </c>
      <c r="M8" s="9"/>
    </row>
    <row r="9" spans="2:17" ht="7.5" customHeight="1" thickBot="1" x14ac:dyDescent="0.35">
      <c r="B9" s="1"/>
      <c r="C9" s="2"/>
      <c r="D9" s="2"/>
      <c r="E9" s="3"/>
      <c r="G9" s="7"/>
      <c r="H9" s="8"/>
      <c r="I9" s="9"/>
      <c r="K9" s="7"/>
      <c r="L9" s="8"/>
      <c r="M9" s="9"/>
    </row>
    <row r="10" spans="2:17" ht="20.100000000000001" customHeight="1" thickBot="1" x14ac:dyDescent="0.35">
      <c r="B10" s="1"/>
      <c r="C10" s="16" t="s">
        <v>0</v>
      </c>
      <c r="D10" s="11">
        <v>100000</v>
      </c>
      <c r="E10" s="3"/>
      <c r="G10" s="1"/>
      <c r="H10" s="87">
        <f>((Worksheets!K10-D11)/365)*Worksheets!K12*1.2</f>
        <v>2.2882191780821917E-2</v>
      </c>
      <c r="I10" s="21"/>
      <c r="K10" s="1"/>
      <c r="L10" s="89">
        <f>D10*(ROUND(H10,4))</f>
        <v>2290</v>
      </c>
      <c r="M10" s="21"/>
    </row>
    <row r="11" spans="2:17" ht="20.100000000000001" customHeight="1" thickBot="1" x14ac:dyDescent="0.35">
      <c r="B11" s="1"/>
      <c r="C11" s="16" t="s">
        <v>175</v>
      </c>
      <c r="D11" s="12">
        <v>45191</v>
      </c>
      <c r="E11" s="3"/>
      <c r="G11" s="22"/>
      <c r="H11" s="87"/>
      <c r="I11" s="21"/>
      <c r="K11" s="22"/>
      <c r="L11" s="89"/>
      <c r="M11" s="21"/>
    </row>
    <row r="12" spans="2:17" ht="39.75" customHeight="1" thickBot="1" x14ac:dyDescent="0.35">
      <c r="B12" s="4"/>
      <c r="C12" s="5"/>
      <c r="D12" s="23" t="s">
        <v>37</v>
      </c>
      <c r="E12" s="6"/>
      <c r="G12" s="4"/>
      <c r="H12" s="88"/>
      <c r="I12" s="24"/>
      <c r="J12" s="17"/>
      <c r="K12" s="4"/>
      <c r="L12" s="90"/>
      <c r="M12" s="24"/>
    </row>
    <row r="13" spans="2:17" ht="15" customHeight="1" x14ac:dyDescent="0.3"/>
    <row r="14" spans="2:17" ht="15" customHeight="1" x14ac:dyDescent="0.3"/>
    <row r="16" spans="2:17" ht="15" customHeight="1" x14ac:dyDescent="0.3"/>
    <row r="17" spans="6:6" ht="15" customHeight="1" x14ac:dyDescent="0.3">
      <c r="F17" s="25"/>
    </row>
    <row r="18" spans="6:6" ht="15" customHeight="1" x14ac:dyDescent="0.3">
      <c r="F18" s="25"/>
    </row>
    <row r="19" spans="6:6" ht="15" customHeight="1" x14ac:dyDescent="0.3">
      <c r="F19" s="25"/>
    </row>
    <row r="20" spans="6:6" ht="15" customHeight="1" x14ac:dyDescent="0.3">
      <c r="F20" s="25"/>
    </row>
    <row r="21" spans="6:6" ht="15" customHeight="1" x14ac:dyDescent="0.3">
      <c r="F21" s="25"/>
    </row>
    <row r="22" spans="6:6" ht="15" customHeight="1" x14ac:dyDescent="0.3">
      <c r="F22" s="25"/>
    </row>
    <row r="23" spans="6:6" ht="15" customHeight="1" x14ac:dyDescent="0.3">
      <c r="F23" s="25"/>
    </row>
    <row r="24" spans="6:6" ht="15" customHeight="1" x14ac:dyDescent="0.3">
      <c r="F24" s="25"/>
    </row>
    <row r="25" spans="6:6" ht="15" customHeight="1" x14ac:dyDescent="0.3"/>
    <row r="26" spans="6:6" ht="15" customHeight="1" x14ac:dyDescent="0.3"/>
    <row r="27" spans="6:6" ht="15" customHeight="1" x14ac:dyDescent="0.3"/>
  </sheetData>
  <sheetProtection sheet="1" selectLockedCells="1"/>
  <mergeCells count="7">
    <mergeCell ref="B2:L2"/>
    <mergeCell ref="B4:M4"/>
    <mergeCell ref="H10:H12"/>
    <mergeCell ref="L10:L12"/>
    <mergeCell ref="B3:M3"/>
    <mergeCell ref="B6:E6"/>
    <mergeCell ref="C8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50"/>
  <sheetViews>
    <sheetView showGridLines="0" topLeftCell="A19" zoomScaleNormal="100" workbookViewId="0">
      <selection activeCell="AQ41" sqref="AQ41"/>
    </sheetView>
  </sheetViews>
  <sheetFormatPr defaultColWidth="9.21875" defaultRowHeight="14.4" x14ac:dyDescent="0.3"/>
  <cols>
    <col min="1" max="1" width="9.21875" style="14"/>
    <col min="2" max="2" width="16" style="14" customWidth="1"/>
    <col min="3" max="3" width="28.77734375" style="14" customWidth="1"/>
    <col min="4" max="9" width="15.77734375" style="14" customWidth="1"/>
    <col min="10" max="10" width="24.77734375" style="14" customWidth="1"/>
    <col min="11" max="11" width="24.21875" style="14" customWidth="1"/>
    <col min="12" max="18" width="15.77734375" style="14" customWidth="1"/>
    <col min="19" max="19" width="12.77734375" style="14" customWidth="1"/>
    <col min="20" max="24" width="11.77734375" style="14" bestFit="1" customWidth="1"/>
    <col min="25" max="49" width="9.21875" style="14"/>
    <col min="50" max="54" width="9.5546875" style="14" bestFit="1" customWidth="1"/>
    <col min="55" max="16384" width="9.21875" style="14"/>
  </cols>
  <sheetData>
    <row r="1" spans="2:48" ht="33" x14ac:dyDescent="0.6">
      <c r="B1" s="26" t="s">
        <v>3</v>
      </c>
    </row>
    <row r="2" spans="2:48" ht="99.75" customHeight="1" x14ac:dyDescent="0.55000000000000004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15"/>
      <c r="N2" s="15"/>
      <c r="O2" s="15"/>
      <c r="P2" s="15"/>
      <c r="Q2" s="15"/>
    </row>
    <row r="4" spans="2:48" ht="21" thickBot="1" x14ac:dyDescent="0.4">
      <c r="B4" s="91" t="s">
        <v>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2:48" ht="18.75" customHeight="1" thickBot="1" x14ac:dyDescent="0.35"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2:48" ht="7.5" customHeight="1" x14ac:dyDescent="0.3"/>
    <row r="7" spans="2:48" ht="15" thickBot="1" x14ac:dyDescent="0.35"/>
    <row r="8" spans="2:48" ht="21" thickBot="1" x14ac:dyDescent="0.4">
      <c r="B8" s="106" t="s">
        <v>31</v>
      </c>
      <c r="C8" s="107"/>
      <c r="D8" s="107"/>
      <c r="E8" s="107"/>
      <c r="F8" s="107"/>
      <c r="G8" s="107"/>
      <c r="H8" s="108"/>
      <c r="J8" s="27" t="s">
        <v>35</v>
      </c>
      <c r="K8" s="28"/>
      <c r="O8" s="96" t="s">
        <v>8</v>
      </c>
      <c r="P8" s="96"/>
      <c r="Q8" s="96"/>
      <c r="R8" s="96"/>
      <c r="S8" s="96"/>
      <c r="T8" s="96"/>
      <c r="V8" s="96" t="s">
        <v>10</v>
      </c>
      <c r="W8" s="96"/>
      <c r="X8" s="96"/>
      <c r="Y8" s="96"/>
      <c r="Z8" s="96"/>
      <c r="AA8" s="96"/>
      <c r="AC8" s="96" t="s">
        <v>165</v>
      </c>
      <c r="AD8" s="96"/>
      <c r="AE8" s="96"/>
      <c r="AF8" s="96"/>
      <c r="AG8" s="96"/>
      <c r="AH8" s="96"/>
      <c r="AJ8" s="96" t="s">
        <v>166</v>
      </c>
      <c r="AK8" s="96"/>
      <c r="AL8" s="96"/>
      <c r="AM8" s="96"/>
      <c r="AN8" s="96"/>
      <c r="AO8" s="96"/>
      <c r="AQ8" s="96" t="s">
        <v>167</v>
      </c>
      <c r="AR8" s="96"/>
      <c r="AS8" s="96"/>
      <c r="AT8" s="96"/>
      <c r="AU8" s="96"/>
      <c r="AV8" s="96"/>
    </row>
    <row r="9" spans="2:48" ht="16.5" customHeight="1" thickBot="1" x14ac:dyDescent="0.35">
      <c r="B9" s="84" t="s">
        <v>30</v>
      </c>
      <c r="C9" s="85"/>
      <c r="D9" s="85"/>
      <c r="E9" s="85"/>
      <c r="F9" s="85"/>
      <c r="G9" s="85"/>
      <c r="H9" s="86"/>
      <c r="J9" s="29" t="s">
        <v>34</v>
      </c>
      <c r="K9" s="30"/>
      <c r="M9" s="31" t="e">
        <f>#REF!</f>
        <v>#REF!</v>
      </c>
      <c r="O9" s="32"/>
      <c r="P9" s="32" t="s">
        <v>160</v>
      </c>
      <c r="Q9" s="32" t="s">
        <v>161</v>
      </c>
      <c r="R9" s="32" t="s">
        <v>162</v>
      </c>
      <c r="S9" s="32" t="s">
        <v>163</v>
      </c>
      <c r="T9" s="32" t="s">
        <v>164</v>
      </c>
      <c r="V9" s="32"/>
      <c r="W9" s="32" t="s">
        <v>160</v>
      </c>
      <c r="X9" s="32" t="s">
        <v>161</v>
      </c>
      <c r="Y9" s="32" t="s">
        <v>162</v>
      </c>
      <c r="Z9" s="32" t="s">
        <v>163</v>
      </c>
      <c r="AA9" s="32" t="s">
        <v>164</v>
      </c>
      <c r="AC9" s="32"/>
      <c r="AD9" s="32" t="s">
        <v>160</v>
      </c>
      <c r="AE9" s="32" t="s">
        <v>161</v>
      </c>
      <c r="AF9" s="32" t="s">
        <v>162</v>
      </c>
      <c r="AG9" s="32" t="s">
        <v>163</v>
      </c>
      <c r="AH9" s="32" t="s">
        <v>164</v>
      </c>
      <c r="AJ9" s="32"/>
      <c r="AK9" s="32" t="s">
        <v>160</v>
      </c>
      <c r="AL9" s="32" t="s">
        <v>161</v>
      </c>
      <c r="AM9" s="32" t="s">
        <v>162</v>
      </c>
      <c r="AN9" s="32" t="s">
        <v>163</v>
      </c>
      <c r="AO9" s="32" t="s">
        <v>164</v>
      </c>
      <c r="AQ9" s="32"/>
      <c r="AR9" s="32" t="s">
        <v>160</v>
      </c>
      <c r="AS9" s="32" t="s">
        <v>161</v>
      </c>
      <c r="AT9" s="32" t="s">
        <v>162</v>
      </c>
      <c r="AU9" s="32" t="s">
        <v>163</v>
      </c>
      <c r="AV9" s="32" t="s">
        <v>164</v>
      </c>
    </row>
    <row r="10" spans="2:48" ht="15" customHeight="1" x14ac:dyDescent="0.3">
      <c r="B10" s="33" t="s">
        <v>7</v>
      </c>
      <c r="C10" s="34">
        <v>45365</v>
      </c>
      <c r="D10" s="34">
        <v>45365</v>
      </c>
      <c r="E10" s="34">
        <v>45729</v>
      </c>
      <c r="F10" s="34">
        <v>45729</v>
      </c>
      <c r="G10" s="34">
        <v>46093</v>
      </c>
      <c r="H10" s="34">
        <v>46093</v>
      </c>
      <c r="J10" s="35" t="s">
        <v>1</v>
      </c>
      <c r="K10" s="36">
        <v>45365</v>
      </c>
      <c r="M10" s="31" t="s">
        <v>10</v>
      </c>
      <c r="O10" s="32" t="s">
        <v>17</v>
      </c>
      <c r="P10" s="37" t="e">
        <f>IF(#REF!="Current",Worksheets!W10,IF(#REF!="Year 1",Worksheets!AD10,IF(#REF!="Year 2",Worksheets!AK10,Worksheets!AR10)))</f>
        <v>#REF!</v>
      </c>
      <c r="Q10" s="38" t="e">
        <f t="shared" ref="Q10:Q17" si="0">IF((R10-P10)&gt;0,R10-P10,100)</f>
        <v>#REF!</v>
      </c>
      <c r="R10" s="37" t="e">
        <f>IF(#REF!="Current",Worksheets!Y10,IF(#REF!="Year 1",Worksheets!AF10,IF(#REF!="Year 2",Worksheets!AM10,Worksheets!AT10)))</f>
        <v>#REF!</v>
      </c>
      <c r="S10" s="39" t="e">
        <f>VLOOKUP(#REF!,$H$24:$X$27,2)</f>
        <v>#REF!</v>
      </c>
      <c r="T10" s="39" t="e">
        <f>VLOOKUP(#REF!,$H$24:$X$27,3)</f>
        <v>#REF!</v>
      </c>
      <c r="V10" s="32" t="s">
        <v>17</v>
      </c>
      <c r="W10" s="37" t="e">
        <f>VLOOKUP($M$9,Table14[],2)</f>
        <v>#REF!</v>
      </c>
      <c r="X10" s="38" t="e">
        <f t="shared" ref="X10:X17" si="1">IF((Y10-W10)&gt;0,Y10-W10,100)</f>
        <v>#REF!</v>
      </c>
      <c r="Y10" s="37" t="e">
        <f>VLOOKUP($M$9,Table14[],3)</f>
        <v>#REF!</v>
      </c>
      <c r="Z10" s="39" t="e">
        <f>VLOOKUP(#REF!,$H$24:$X$27,2)</f>
        <v>#REF!</v>
      </c>
      <c r="AA10" s="39" t="e">
        <f>VLOOKUP(#REF!,$H$24:$X$27,3)</f>
        <v>#REF!</v>
      </c>
      <c r="AC10" s="32" t="s">
        <v>17</v>
      </c>
      <c r="AD10" s="37" t="e">
        <f>IF(VLOOKUP($M$9,Table145[],2)&gt;AG10,
(VLOOKUP($M$9,Table145[],2)),AG10)</f>
        <v>#REF!</v>
      </c>
      <c r="AE10" s="38" t="e">
        <f t="shared" ref="AE10:AE17" si="2">IF((AF10-AD10)&gt;0,AF10-AD10,100)</f>
        <v>#REF!</v>
      </c>
      <c r="AF10" s="37" t="e">
        <f>IF(VLOOKUP($M$9,Table145[],3)&gt;AH10,
(VLOOKUP($M$9,Table145[],3)),AH10)</f>
        <v>#REF!</v>
      </c>
      <c r="AG10" s="39" t="e">
        <f>VLOOKUP(#REF!,$H$24:$X$27,2)</f>
        <v>#REF!</v>
      </c>
      <c r="AH10" s="39" t="e">
        <f>VLOOKUP(#REF!,$H$24:$X$27,3)</f>
        <v>#REF!</v>
      </c>
      <c r="AJ10" s="32" t="s">
        <v>17</v>
      </c>
      <c r="AK10" s="37" t="e">
        <f>IF(VLOOKUP($M$9,Table143[],2)&gt;AN10,
(VLOOKUP($M$9,Table143[],2)),AN10)</f>
        <v>#REF!</v>
      </c>
      <c r="AL10" s="38" t="e">
        <f t="shared" ref="AL10:AL17" si="3">IF((AM10-AK10)&gt;0,AM10-AK10,100)</f>
        <v>#REF!</v>
      </c>
      <c r="AM10" s="37" t="e">
        <f>IF(VLOOKUP($M$9,Table143[],3)&gt;AO10,
(VLOOKUP($M$9,Table143[],3)),AO10)</f>
        <v>#REF!</v>
      </c>
      <c r="AN10" s="39" t="e">
        <f>VLOOKUP(#REF!,$H$24:$X$27,2)</f>
        <v>#REF!</v>
      </c>
      <c r="AO10" s="39" t="e">
        <f>VLOOKUP(#REF!,$H$24:$X$27,3)</f>
        <v>#REF!</v>
      </c>
      <c r="AQ10" s="32" t="s">
        <v>17</v>
      </c>
      <c r="AR10" s="37" t="e">
        <f>IF(VLOOKUP($M$9,Table144[],2)&gt;AU10,
(VLOOKUP($M$9,Table144[],2)),AU10)</f>
        <v>#REF!</v>
      </c>
      <c r="AS10" s="38" t="e">
        <f t="shared" ref="AS10:AS17" si="4">IF((AT10-AR10)&gt;0,AT10-AR10,100)</f>
        <v>#REF!</v>
      </c>
      <c r="AT10" s="37" t="e">
        <f>IF(VLOOKUP($M$9,Table144[],3)&gt;AV10,
(VLOOKUP($M$9,Table144[],3)),AV10)</f>
        <v>#REF!</v>
      </c>
      <c r="AU10" s="39" t="e">
        <f>VLOOKUP(#REF!,$H$24:$X$27,2)</f>
        <v>#REF!</v>
      </c>
      <c r="AV10" s="39" t="e">
        <f>VLOOKUP(#REF!,$H$24:$X$27,3)</f>
        <v>#REF!</v>
      </c>
    </row>
    <row r="11" spans="2:48" x14ac:dyDescent="0.3">
      <c r="B11" s="33" t="s">
        <v>12</v>
      </c>
      <c r="C11" s="40" t="s">
        <v>16</v>
      </c>
      <c r="D11" s="40" t="s">
        <v>13</v>
      </c>
      <c r="E11" s="40" t="s">
        <v>16</v>
      </c>
      <c r="F11" s="40" t="s">
        <v>13</v>
      </c>
      <c r="G11" s="40" t="s">
        <v>16</v>
      </c>
      <c r="H11" s="41" t="s">
        <v>13</v>
      </c>
      <c r="J11" s="42" t="s">
        <v>6</v>
      </c>
      <c r="K11" s="43">
        <v>3.7999999999999999E-2</v>
      </c>
      <c r="M11" s="44" t="s">
        <v>165</v>
      </c>
      <c r="O11" s="32" t="s">
        <v>18</v>
      </c>
      <c r="P11" s="37" t="e">
        <f>IF(#REF!="Current",Worksheets!W11,IF(#REF!="Year 1",Worksheets!AD11,IF(#REF!="Year 2",Worksheets!AK11,Worksheets!AR11)))</f>
        <v>#REF!</v>
      </c>
      <c r="Q11" s="38" t="e">
        <f t="shared" si="0"/>
        <v>#REF!</v>
      </c>
      <c r="R11" s="37" t="e">
        <f>IF(#REF!="Current",Worksheets!Y11,IF(#REF!="Year 1",Worksheets!AF11,IF(#REF!="Year 2",Worksheets!AM11,Worksheets!AT11)))</f>
        <v>#REF!</v>
      </c>
      <c r="S11" s="39" t="e">
        <f>VLOOKUP(#REF!,$H$24:$X$27,4)</f>
        <v>#REF!</v>
      </c>
      <c r="T11" s="39" t="e">
        <f>VLOOKUP(#REF!,$H$24:$X$27,5)</f>
        <v>#REF!</v>
      </c>
      <c r="V11" s="32" t="s">
        <v>18</v>
      </c>
      <c r="W11" s="37" t="e">
        <f>VLOOKUP($M$9,Table14[],4)</f>
        <v>#REF!</v>
      </c>
      <c r="X11" s="38" t="e">
        <f t="shared" si="1"/>
        <v>#REF!</v>
      </c>
      <c r="Y11" s="37" t="e">
        <f>VLOOKUP($M$9,Table14[],5)</f>
        <v>#REF!</v>
      </c>
      <c r="Z11" s="39" t="e">
        <f>VLOOKUP(#REF!,$H$24:$X$27,4)</f>
        <v>#REF!</v>
      </c>
      <c r="AA11" s="39" t="e">
        <f>VLOOKUP(#REF!,$H$24:$X$27,5)</f>
        <v>#REF!</v>
      </c>
      <c r="AC11" s="32" t="s">
        <v>18</v>
      </c>
      <c r="AD11" s="37" t="e">
        <f>IF(VLOOKUP($M$9,Table145[],4)&gt;AG11,
(VLOOKUP($M$9,Table145[],4)),AG11)</f>
        <v>#REF!</v>
      </c>
      <c r="AE11" s="38" t="e">
        <f t="shared" si="2"/>
        <v>#REF!</v>
      </c>
      <c r="AF11" s="37" t="e">
        <f>IF(VLOOKUP($M$9,Table145[],5)&gt;AH11,
(VLOOKUP($M$9,Table145[],5)),AH11)</f>
        <v>#REF!</v>
      </c>
      <c r="AG11" s="39" t="e">
        <f>VLOOKUP(#REF!,$H$24:$X$27,4)</f>
        <v>#REF!</v>
      </c>
      <c r="AH11" s="39" t="e">
        <f>VLOOKUP(#REF!,$H$24:$X$27,5)</f>
        <v>#REF!</v>
      </c>
      <c r="AJ11" s="32" t="s">
        <v>18</v>
      </c>
      <c r="AK11" s="37" t="e">
        <f>IF(VLOOKUP($M$9,Table143[],4)&gt;AN11,
(VLOOKUP($M$9,Table143[],4)),AN11)</f>
        <v>#REF!</v>
      </c>
      <c r="AL11" s="38" t="e">
        <f t="shared" si="3"/>
        <v>#REF!</v>
      </c>
      <c r="AM11" s="37" t="e">
        <f>IF(VLOOKUP($M$9,Table143[],5)&gt;AO11,
(VLOOKUP($M$9,Table143[],5)),AO11)</f>
        <v>#REF!</v>
      </c>
      <c r="AN11" s="39" t="e">
        <f>VLOOKUP(#REF!,$H$24:$X$27,4)</f>
        <v>#REF!</v>
      </c>
      <c r="AO11" s="39" t="e">
        <f>VLOOKUP(#REF!,$H$24:$X$27,5)</f>
        <v>#REF!</v>
      </c>
      <c r="AQ11" s="32" t="s">
        <v>18</v>
      </c>
      <c r="AR11" s="37" t="e">
        <f>IF(VLOOKUP($M$9,Table144[],4)&gt;AU11,
(VLOOKUP($M$9,Table144[],4)),AU11)</f>
        <v>#REF!</v>
      </c>
      <c r="AS11" s="38" t="e">
        <f t="shared" si="4"/>
        <v>#REF!</v>
      </c>
      <c r="AT11" s="37" t="e">
        <f>IF(VLOOKUP($M$9,Table144[],5)&gt;AV11,
(VLOOKUP($M$9,Table144[],5)),AV11)</f>
        <v>#REF!</v>
      </c>
      <c r="AU11" s="39" t="e">
        <f>VLOOKUP(#REF!,$H$24:$X$27,4)</f>
        <v>#REF!</v>
      </c>
      <c r="AV11" s="39" t="e">
        <f>VLOOKUP(#REF!,$H$24:$X$27,5)</f>
        <v>#REF!</v>
      </c>
    </row>
    <row r="12" spans="2:48" ht="15" thickBot="1" x14ac:dyDescent="0.35">
      <c r="B12" s="45" t="s">
        <v>14</v>
      </c>
      <c r="C12" s="46" t="s">
        <v>15</v>
      </c>
      <c r="D12" s="47">
        <v>0.04</v>
      </c>
      <c r="E12" s="47">
        <v>0.01</v>
      </c>
      <c r="F12" s="47">
        <v>3.7999999999999999E-2</v>
      </c>
      <c r="G12" s="47">
        <v>0.02</v>
      </c>
      <c r="H12" s="48">
        <v>3.4000000000000002E-2</v>
      </c>
      <c r="J12" s="49" t="s">
        <v>2</v>
      </c>
      <c r="K12" s="50">
        <v>0.04</v>
      </c>
      <c r="M12" s="51" t="s">
        <v>166</v>
      </c>
      <c r="O12" s="32" t="s">
        <v>19</v>
      </c>
      <c r="P12" s="37" t="e">
        <f>IF(#REF!="Current",Worksheets!W12,IF(#REF!="Year 1",Worksheets!AD12,IF(#REF!="Year 2",Worksheets!AK12,Worksheets!AR12)))</f>
        <v>#REF!</v>
      </c>
      <c r="Q12" s="38" t="e">
        <f t="shared" si="0"/>
        <v>#REF!</v>
      </c>
      <c r="R12" s="37" t="e">
        <f>IF(#REF!="Current",Worksheets!Y12,IF(#REF!="Year 1",Worksheets!AF12,IF(#REF!="Year 2",Worksheets!AM12,Worksheets!AT12)))</f>
        <v>#REF!</v>
      </c>
      <c r="S12" s="39" t="e">
        <f>VLOOKUP(#REF!,$H$24:$X$27,6)</f>
        <v>#REF!</v>
      </c>
      <c r="T12" s="39" t="e">
        <f>VLOOKUP(#REF!,$H$24:$X$27,7)</f>
        <v>#REF!</v>
      </c>
      <c r="V12" s="32" t="s">
        <v>19</v>
      </c>
      <c r="W12" s="37" t="e">
        <f>VLOOKUP($M$9,Table14[],6)</f>
        <v>#REF!</v>
      </c>
      <c r="X12" s="38" t="e">
        <f t="shared" si="1"/>
        <v>#REF!</v>
      </c>
      <c r="Y12" s="37" t="e">
        <f>VLOOKUP($M$9,Table14[],7)</f>
        <v>#REF!</v>
      </c>
      <c r="Z12" s="39" t="e">
        <f>VLOOKUP(#REF!,$H$24:$X$27,6)</f>
        <v>#REF!</v>
      </c>
      <c r="AA12" s="39" t="e">
        <f>VLOOKUP(#REF!,$H$24:$X$27,7)</f>
        <v>#REF!</v>
      </c>
      <c r="AC12" s="32" t="s">
        <v>19</v>
      </c>
      <c r="AD12" s="37" t="e">
        <f>IF(VLOOKUP($M$9,Table145[],6)&gt;AG12,
(VLOOKUP($M$9,Table145[],6)),AG12)</f>
        <v>#REF!</v>
      </c>
      <c r="AE12" s="38" t="e">
        <f t="shared" si="2"/>
        <v>#REF!</v>
      </c>
      <c r="AF12" s="37" t="e">
        <f>IF(VLOOKUP($M$9,Table145[],7)&gt;AH12,
(VLOOKUP($M$9,Table145[],7)),AH12)</f>
        <v>#REF!</v>
      </c>
      <c r="AG12" s="39" t="e">
        <f>VLOOKUP(#REF!,$H$24:$X$27,6)</f>
        <v>#REF!</v>
      </c>
      <c r="AH12" s="39" t="e">
        <f>VLOOKUP(#REF!,$H$24:$X$27,7)</f>
        <v>#REF!</v>
      </c>
      <c r="AJ12" s="32" t="s">
        <v>19</v>
      </c>
      <c r="AK12" s="37" t="e">
        <f>IF(VLOOKUP($M$9,Table143[],6)&gt;AN12,
(VLOOKUP($M$9,Table143[],6)),AN12)</f>
        <v>#REF!</v>
      </c>
      <c r="AL12" s="38" t="e">
        <f t="shared" si="3"/>
        <v>#REF!</v>
      </c>
      <c r="AM12" s="37" t="e">
        <f>IF(VLOOKUP($M$9,Table143[],7)&gt;AO12,
(VLOOKUP($M$9,Table143[],7)),AO12)</f>
        <v>#REF!</v>
      </c>
      <c r="AN12" s="39" t="e">
        <f>VLOOKUP(#REF!,$H$24:$X$27,6)</f>
        <v>#REF!</v>
      </c>
      <c r="AO12" s="39" t="e">
        <f>VLOOKUP(#REF!,$H$24:$X$27,7)</f>
        <v>#REF!</v>
      </c>
      <c r="AQ12" s="32" t="s">
        <v>19</v>
      </c>
      <c r="AR12" s="37" t="e">
        <f>IF(VLOOKUP($M$9,Table144[],6)&gt;AU12,
(VLOOKUP($M$9,Table144[],6)),AU12)</f>
        <v>#REF!</v>
      </c>
      <c r="AS12" s="38" t="e">
        <f t="shared" si="4"/>
        <v>#REF!</v>
      </c>
      <c r="AT12" s="37" t="e">
        <f>IF(VLOOKUP($M$9,Table144[],7)&gt;AV12,
(VLOOKUP($M$9,Table144[],7)),AV12)</f>
        <v>#REF!</v>
      </c>
      <c r="AU12" s="39" t="e">
        <f>VLOOKUP(#REF!,$H$24:$X$27,6)</f>
        <v>#REF!</v>
      </c>
      <c r="AV12" s="39" t="e">
        <f>VLOOKUP(#REF!,$H$24:$X$27,7)</f>
        <v>#REF!</v>
      </c>
    </row>
    <row r="13" spans="2:48" x14ac:dyDescent="0.3">
      <c r="B13" s="33" t="s">
        <v>17</v>
      </c>
      <c r="C13" s="52">
        <v>50000</v>
      </c>
      <c r="D13" s="52">
        <f t="shared" ref="D13:H20" si="5">C13*(1+D$12)</f>
        <v>52000</v>
      </c>
      <c r="E13" s="52">
        <f t="shared" si="5"/>
        <v>52520</v>
      </c>
      <c r="F13" s="52">
        <f t="shared" si="5"/>
        <v>54515.76</v>
      </c>
      <c r="G13" s="52">
        <f t="shared" si="5"/>
        <v>55606.075200000007</v>
      </c>
      <c r="H13" s="53">
        <f t="shared" si="5"/>
        <v>57496.681756800011</v>
      </c>
      <c r="M13" s="51" t="s">
        <v>167</v>
      </c>
      <c r="O13" s="32" t="s">
        <v>20</v>
      </c>
      <c r="P13" s="37" t="e">
        <f>IF(#REF!="Current",Worksheets!W13,IF(#REF!="Year 1",Worksheets!AD13,IF(#REF!="Year 2",Worksheets!AK13,Worksheets!AR13)))</f>
        <v>#REF!</v>
      </c>
      <c r="Q13" s="38" t="e">
        <f t="shared" si="0"/>
        <v>#REF!</v>
      </c>
      <c r="R13" s="37" t="e">
        <f>IF(#REF!="Current",Worksheets!Y13,IF(#REF!="Year 1",Worksheets!AF13,IF(#REF!="Year 2",Worksheets!AM13,Worksheets!AT13)))</f>
        <v>#REF!</v>
      </c>
      <c r="S13" s="39" t="e">
        <f>VLOOKUP(#REF!,$H$24:$X$27,8)</f>
        <v>#REF!</v>
      </c>
      <c r="T13" s="39" t="e">
        <f>VLOOKUP(#REF!,$H$24:$X$27,9)</f>
        <v>#REF!</v>
      </c>
      <c r="V13" s="32" t="s">
        <v>20</v>
      </c>
      <c r="W13" s="37" t="e">
        <f>VLOOKUP($M$9,Table14[],8)</f>
        <v>#REF!</v>
      </c>
      <c r="X13" s="38" t="e">
        <f t="shared" si="1"/>
        <v>#REF!</v>
      </c>
      <c r="Y13" s="37" t="e">
        <f>VLOOKUP($M$9,Table14[],9)</f>
        <v>#REF!</v>
      </c>
      <c r="Z13" s="39" t="e">
        <f>VLOOKUP(#REF!,$H$24:$X$27,8)</f>
        <v>#REF!</v>
      </c>
      <c r="AA13" s="39" t="e">
        <f>VLOOKUP(#REF!,$H$24:$X$27,9)</f>
        <v>#REF!</v>
      </c>
      <c r="AC13" s="32" t="s">
        <v>20</v>
      </c>
      <c r="AD13" s="37" t="e">
        <f>IF(VLOOKUP($M$9,Table145[],8)&gt;AG13,
(VLOOKUP($M$9,Table145[],8)),AG13)</f>
        <v>#REF!</v>
      </c>
      <c r="AE13" s="38" t="e">
        <f t="shared" si="2"/>
        <v>#REF!</v>
      </c>
      <c r="AF13" s="37" t="e">
        <f>IF(VLOOKUP($M$9,Table145[],9)&gt;AH13,
(VLOOKUP($M$9,Table145[],9)),AH13)</f>
        <v>#REF!</v>
      </c>
      <c r="AG13" s="39" t="e">
        <f>VLOOKUP(#REF!,$H$24:$X$27,8)</f>
        <v>#REF!</v>
      </c>
      <c r="AH13" s="39" t="e">
        <f>VLOOKUP(#REF!,$H$24:$X$27,9)</f>
        <v>#REF!</v>
      </c>
      <c r="AJ13" s="32" t="s">
        <v>20</v>
      </c>
      <c r="AK13" s="37" t="e">
        <f>IF(VLOOKUP($M$9,Table143[],8)&gt;AN13,
(VLOOKUP($M$9,Table143[],8)),AN13)</f>
        <v>#REF!</v>
      </c>
      <c r="AL13" s="38" t="e">
        <f t="shared" si="3"/>
        <v>#REF!</v>
      </c>
      <c r="AM13" s="37" t="e">
        <f>IF(VLOOKUP($M$9,Table143[],9)&gt;AO13,
(VLOOKUP($M$9,Table143[],9)),AO13)</f>
        <v>#REF!</v>
      </c>
      <c r="AN13" s="39" t="e">
        <f>VLOOKUP(#REF!,$H$24:$X$27,8)</f>
        <v>#REF!</v>
      </c>
      <c r="AO13" s="39" t="e">
        <f>VLOOKUP(#REF!,$H$24:$X$27,9)</f>
        <v>#REF!</v>
      </c>
      <c r="AQ13" s="32" t="s">
        <v>20</v>
      </c>
      <c r="AR13" s="37" t="e">
        <f>IF(VLOOKUP($M$9,Table144[],8)&gt;AU13,
(VLOOKUP($M$9,Table144[],8)),AU13)</f>
        <v>#REF!</v>
      </c>
      <c r="AS13" s="38" t="e">
        <f t="shared" si="4"/>
        <v>#REF!</v>
      </c>
      <c r="AT13" s="37" t="e">
        <f>IF(VLOOKUP($M$9,Table144[],9)&gt;AV13,
(VLOOKUP($M$9,Table144[],9)),AV13)</f>
        <v>#REF!</v>
      </c>
      <c r="AU13" s="39" t="e">
        <f>VLOOKUP(#REF!,$H$24:$X$27,8)</f>
        <v>#REF!</v>
      </c>
      <c r="AV13" s="39" t="e">
        <f>VLOOKUP(#REF!,$H$24:$X$27,9)</f>
        <v>#REF!</v>
      </c>
    </row>
    <row r="14" spans="2:48" ht="15" thickBot="1" x14ac:dyDescent="0.35">
      <c r="B14" s="33" t="s">
        <v>18</v>
      </c>
      <c r="C14" s="52">
        <v>54590</v>
      </c>
      <c r="D14" s="52">
        <f t="shared" si="5"/>
        <v>56773.599999999999</v>
      </c>
      <c r="E14" s="52">
        <f t="shared" si="5"/>
        <v>57341.335999999996</v>
      </c>
      <c r="F14" s="52">
        <f t="shared" si="5"/>
        <v>59520.306767999995</v>
      </c>
      <c r="G14" s="52">
        <f t="shared" si="5"/>
        <v>60710.712903359999</v>
      </c>
      <c r="H14" s="53">
        <f t="shared" si="5"/>
        <v>62774.877142074241</v>
      </c>
      <c r="O14" s="32" t="s">
        <v>21</v>
      </c>
      <c r="P14" s="37" t="e">
        <f>IF(#REF!="Current",Worksheets!W14,IF(#REF!="Year 1",Worksheets!AD14,IF(#REF!="Year 2",Worksheets!AK14,Worksheets!AR14)))</f>
        <v>#REF!</v>
      </c>
      <c r="Q14" s="38" t="e">
        <f t="shared" si="0"/>
        <v>#REF!</v>
      </c>
      <c r="R14" s="37" t="e">
        <f>IF(#REF!="Current",Worksheets!Y14,IF(#REF!="Year 1",Worksheets!AF14,IF(#REF!="Year 2",Worksheets!AM14,Worksheets!AT14)))</f>
        <v>#REF!</v>
      </c>
      <c r="S14" s="39" t="e">
        <f>VLOOKUP(#REF!,$H$24:$X$27,10)</f>
        <v>#REF!</v>
      </c>
      <c r="T14" s="39" t="e">
        <f>VLOOKUP(#REF!,$H$24:$X$27,11)</f>
        <v>#REF!</v>
      </c>
      <c r="V14" s="32" t="s">
        <v>21</v>
      </c>
      <c r="W14" s="37" t="e">
        <f>VLOOKUP($M$9,Table14[],10)</f>
        <v>#REF!</v>
      </c>
      <c r="X14" s="38" t="e">
        <f t="shared" si="1"/>
        <v>#REF!</v>
      </c>
      <c r="Y14" s="37" t="e">
        <f>VLOOKUP($M$9,Table14[],11)</f>
        <v>#REF!</v>
      </c>
      <c r="Z14" s="39" t="e">
        <f>VLOOKUP(#REF!,$H$24:$X$27,10)</f>
        <v>#REF!</v>
      </c>
      <c r="AA14" s="39" t="e">
        <f>VLOOKUP(#REF!,$H$24:$X$27,11)</f>
        <v>#REF!</v>
      </c>
      <c r="AC14" s="32" t="s">
        <v>21</v>
      </c>
      <c r="AD14" s="37" t="e">
        <f>IF(VLOOKUP($M$9,Table145[],10)&gt;AG14,
(VLOOKUP($M$9,Table145[],10)),AG14)</f>
        <v>#REF!</v>
      </c>
      <c r="AE14" s="38" t="e">
        <f t="shared" si="2"/>
        <v>#REF!</v>
      </c>
      <c r="AF14" s="37" t="e">
        <f>IF(VLOOKUP($M$9,Table145[],11)&gt;AH14,
(VLOOKUP($M$9,Table145[],11)),AH14)</f>
        <v>#REF!</v>
      </c>
      <c r="AG14" s="39" t="e">
        <f>VLOOKUP(#REF!,$H$24:$X$27,10)</f>
        <v>#REF!</v>
      </c>
      <c r="AH14" s="39" t="e">
        <f>VLOOKUP(#REF!,$H$24:$X$27,11)</f>
        <v>#REF!</v>
      </c>
      <c r="AJ14" s="32" t="s">
        <v>21</v>
      </c>
      <c r="AK14" s="37" t="e">
        <f>IF(VLOOKUP($M$9,Table143[],10)&gt;AN14,
(VLOOKUP($M$9,Table143[],10)),AN14)</f>
        <v>#REF!</v>
      </c>
      <c r="AL14" s="38" t="e">
        <f t="shared" si="3"/>
        <v>#REF!</v>
      </c>
      <c r="AM14" s="37" t="e">
        <f>IF(VLOOKUP($M$9,Table143[],11)&gt;AO14,
(VLOOKUP($M$9,Table143[],11)),AO14)</f>
        <v>#REF!</v>
      </c>
      <c r="AN14" s="39" t="e">
        <f>VLOOKUP(#REF!,$H$24:$X$27,10)</f>
        <v>#REF!</v>
      </c>
      <c r="AO14" s="39" t="e">
        <f>VLOOKUP(#REF!,$H$24:$X$27,11)</f>
        <v>#REF!</v>
      </c>
      <c r="AQ14" s="32" t="s">
        <v>21</v>
      </c>
      <c r="AR14" s="37" t="e">
        <f>IF(VLOOKUP($M$9,Table144[],10)&gt;AU14,
(VLOOKUP($M$9,Table144[],10)),AU14)</f>
        <v>#REF!</v>
      </c>
      <c r="AS14" s="38" t="e">
        <f t="shared" si="4"/>
        <v>#REF!</v>
      </c>
      <c r="AT14" s="37" t="e">
        <f>IF(VLOOKUP($M$9,Table144[],11)&gt;AV14,
(VLOOKUP($M$9,Table144[],11)),AV14)</f>
        <v>#REF!</v>
      </c>
      <c r="AU14" s="39" t="e">
        <f>VLOOKUP(#REF!,$H$24:$X$27,10)</f>
        <v>#REF!</v>
      </c>
      <c r="AV14" s="39" t="e">
        <f>VLOOKUP(#REF!,$H$24:$X$27,11)</f>
        <v>#REF!</v>
      </c>
    </row>
    <row r="15" spans="2:48" ht="21" thickBot="1" x14ac:dyDescent="0.4">
      <c r="B15" s="33" t="s">
        <v>19</v>
      </c>
      <c r="C15" s="52">
        <v>61288</v>
      </c>
      <c r="D15" s="52">
        <f t="shared" si="5"/>
        <v>63739.520000000004</v>
      </c>
      <c r="E15" s="52">
        <f t="shared" si="5"/>
        <v>64376.915200000003</v>
      </c>
      <c r="F15" s="52">
        <f t="shared" si="5"/>
        <v>66823.237977600002</v>
      </c>
      <c r="G15" s="52">
        <f t="shared" si="5"/>
        <v>68159.702737152009</v>
      </c>
      <c r="H15" s="53">
        <f t="shared" si="5"/>
        <v>70477.132630215187</v>
      </c>
      <c r="J15" s="27" t="s">
        <v>38</v>
      </c>
      <c r="K15" s="28"/>
      <c r="O15" s="32" t="s">
        <v>22</v>
      </c>
      <c r="P15" s="37" t="e">
        <f>IF(#REF!="Current",Worksheets!W15,IF(#REF!="Year 1",Worksheets!AD15,IF(#REF!="Year 2",Worksheets!AK15,Worksheets!AR15)))</f>
        <v>#REF!</v>
      </c>
      <c r="Q15" s="38" t="e">
        <f t="shared" si="0"/>
        <v>#REF!</v>
      </c>
      <c r="R15" s="37" t="e">
        <f>IF(#REF!="Current",Worksheets!Y15,IF(#REF!="Year 1",Worksheets!AF15,IF(#REF!="Year 2",Worksheets!AM15,Worksheets!AT15)))</f>
        <v>#REF!</v>
      </c>
      <c r="S15" s="39" t="e">
        <f>VLOOKUP(#REF!,$H$24:$X$27,12)</f>
        <v>#REF!</v>
      </c>
      <c r="T15" s="39" t="e">
        <f>VLOOKUP(#REF!,$H$24:$X$27,13)</f>
        <v>#REF!</v>
      </c>
      <c r="V15" s="32" t="s">
        <v>22</v>
      </c>
      <c r="W15" s="37" t="e">
        <f>VLOOKUP($M$9,Table14[],12)</f>
        <v>#REF!</v>
      </c>
      <c r="X15" s="38" t="e">
        <f t="shared" si="1"/>
        <v>#REF!</v>
      </c>
      <c r="Y15" s="37" t="e">
        <f>VLOOKUP($M$9,Table14[],13)</f>
        <v>#REF!</v>
      </c>
      <c r="Z15" s="39" t="e">
        <f>VLOOKUP(#REF!,$H$24:$X$27,12)</f>
        <v>#REF!</v>
      </c>
      <c r="AA15" s="39" t="e">
        <f>VLOOKUP(#REF!,$H$24:$X$27,13)</f>
        <v>#REF!</v>
      </c>
      <c r="AC15" s="32" t="s">
        <v>22</v>
      </c>
      <c r="AD15" s="37" t="e">
        <f>IF(VLOOKUP($M$9,Table145[],12)&gt;AG15,
(VLOOKUP($M$9,Table145[],12)),AG15)</f>
        <v>#REF!</v>
      </c>
      <c r="AE15" s="38" t="e">
        <f t="shared" si="2"/>
        <v>#REF!</v>
      </c>
      <c r="AF15" s="37" t="e">
        <f>IF(VLOOKUP($M$9,Table145[],13)&gt;AH15,
(VLOOKUP($M$9,Table145[],13)),AH15)</f>
        <v>#REF!</v>
      </c>
      <c r="AG15" s="39" t="e">
        <f>VLOOKUP(#REF!,$H$24:$X$27,12)</f>
        <v>#REF!</v>
      </c>
      <c r="AH15" s="39" t="e">
        <f>VLOOKUP(#REF!,$H$24:$X$27,13)</f>
        <v>#REF!</v>
      </c>
      <c r="AJ15" s="32" t="s">
        <v>22</v>
      </c>
      <c r="AK15" s="37" t="e">
        <f>IF(VLOOKUP($M$9,Table143[],12)&gt;AN15,
(VLOOKUP($M$9,Table143[],12)),AN15)</f>
        <v>#REF!</v>
      </c>
      <c r="AL15" s="38" t="e">
        <f t="shared" si="3"/>
        <v>#REF!</v>
      </c>
      <c r="AM15" s="37" t="e">
        <f>IF(VLOOKUP($M$9,Table143[],13)&gt;AO15,
(VLOOKUP($M$9,Table143[],13)),AO15)</f>
        <v>#REF!</v>
      </c>
      <c r="AN15" s="39" t="e">
        <f>VLOOKUP(#REF!,$H$24:$X$27,12)</f>
        <v>#REF!</v>
      </c>
      <c r="AO15" s="39" t="e">
        <f>VLOOKUP(#REF!,$H$24:$X$27,13)</f>
        <v>#REF!</v>
      </c>
      <c r="AQ15" s="32" t="s">
        <v>22</v>
      </c>
      <c r="AR15" s="37" t="e">
        <f>IF(VLOOKUP($M$9,Table144[],12)&gt;AU15,
(VLOOKUP($M$9,Table144[],12)),AU15)</f>
        <v>#REF!</v>
      </c>
      <c r="AS15" s="38" t="e">
        <f t="shared" si="4"/>
        <v>#REF!</v>
      </c>
      <c r="AT15" s="37" t="e">
        <f>IF(VLOOKUP($M$9,Table144[],13)&gt;AV15,
(VLOOKUP($M$9,Table144[],13)),AV15)</f>
        <v>#REF!</v>
      </c>
      <c r="AU15" s="39" t="e">
        <f>VLOOKUP(#REF!,$H$24:$X$27,12)</f>
        <v>#REF!</v>
      </c>
      <c r="AV15" s="39" t="e">
        <f>VLOOKUP(#REF!,$H$24:$X$27,13)</f>
        <v>#REF!</v>
      </c>
    </row>
    <row r="16" spans="2:48" ht="15" thickBot="1" x14ac:dyDescent="0.35">
      <c r="B16" s="33" t="s">
        <v>20</v>
      </c>
      <c r="C16" s="52">
        <v>68808</v>
      </c>
      <c r="D16" s="52">
        <f t="shared" si="5"/>
        <v>71560.320000000007</v>
      </c>
      <c r="E16" s="52">
        <f t="shared" si="5"/>
        <v>72275.923200000005</v>
      </c>
      <c r="F16" s="52">
        <f t="shared" si="5"/>
        <v>75022.408281600001</v>
      </c>
      <c r="G16" s="52">
        <f t="shared" si="5"/>
        <v>76522.856447231999</v>
      </c>
      <c r="H16" s="53">
        <f t="shared" si="5"/>
        <v>79124.633566437886</v>
      </c>
      <c r="J16" s="29" t="s">
        <v>39</v>
      </c>
      <c r="K16" s="30"/>
      <c r="O16" s="32" t="s">
        <v>23</v>
      </c>
      <c r="P16" s="37" t="e">
        <f>IF(#REF!="Current",Worksheets!W16,IF(#REF!="Year 1",Worksheets!AD16,IF(#REF!="Year 2",Worksheets!AK16,Worksheets!AR16)))</f>
        <v>#REF!</v>
      </c>
      <c r="Q16" s="38" t="e">
        <f t="shared" si="0"/>
        <v>#REF!</v>
      </c>
      <c r="R16" s="37" t="e">
        <f>IF(#REF!="Current",Worksheets!Y16,IF(#REF!="Year 1",Worksheets!AF16,IF(#REF!="Year 2",Worksheets!AM16,Worksheets!AT16)))</f>
        <v>#REF!</v>
      </c>
      <c r="S16" s="39" t="e">
        <f>VLOOKUP(#REF!,$H$24:$X$27,14)</f>
        <v>#REF!</v>
      </c>
      <c r="T16" s="39" t="e">
        <f>VLOOKUP(#REF!,$H$24:$X$27,15)</f>
        <v>#REF!</v>
      </c>
      <c r="V16" s="32" t="s">
        <v>23</v>
      </c>
      <c r="W16" s="37" t="e">
        <f>VLOOKUP($M$9,Table14[],14)</f>
        <v>#REF!</v>
      </c>
      <c r="X16" s="38" t="e">
        <f t="shared" si="1"/>
        <v>#REF!</v>
      </c>
      <c r="Y16" s="37" t="e">
        <f>VLOOKUP($M$9,Table14[],15)</f>
        <v>#REF!</v>
      </c>
      <c r="Z16" s="39" t="e">
        <f>VLOOKUP(#REF!,$H$24:$X$27,14)</f>
        <v>#REF!</v>
      </c>
      <c r="AA16" s="39" t="e">
        <f>VLOOKUP(#REF!,$H$24:$X$27,15)</f>
        <v>#REF!</v>
      </c>
      <c r="AC16" s="32" t="s">
        <v>23</v>
      </c>
      <c r="AD16" s="37" t="e">
        <f>IF(VLOOKUP($M$9,Table145[],14)&gt;AG16,
(VLOOKUP($M$9,Table145[],14)),AG16)</f>
        <v>#REF!</v>
      </c>
      <c r="AE16" s="38" t="e">
        <f t="shared" si="2"/>
        <v>#REF!</v>
      </c>
      <c r="AF16" s="37" t="e">
        <f>IF(VLOOKUP($M$9,Table145[],15)&gt;AH16,
(VLOOKUP($M$9,Table145[],15)),AH16)</f>
        <v>#REF!</v>
      </c>
      <c r="AG16" s="39" t="e">
        <f>VLOOKUP(#REF!,$H$24:$X$27,14)</f>
        <v>#REF!</v>
      </c>
      <c r="AH16" s="39" t="e">
        <f>VLOOKUP(#REF!,$H$24:$X$27,15)</f>
        <v>#REF!</v>
      </c>
      <c r="AJ16" s="32" t="s">
        <v>23</v>
      </c>
      <c r="AK16" s="37" t="e">
        <f>IF(VLOOKUP($M$9,Table143[],14)&gt;AN16,
(VLOOKUP($M$9,Table143[],14)),AN16)</f>
        <v>#REF!</v>
      </c>
      <c r="AL16" s="38" t="e">
        <f t="shared" si="3"/>
        <v>#REF!</v>
      </c>
      <c r="AM16" s="37" t="e">
        <f>IF(VLOOKUP($M$9,Table143[],15)&gt;AO16,
(VLOOKUP($M$9,Table143[],15)),AO16)</f>
        <v>#REF!</v>
      </c>
      <c r="AN16" s="39" t="e">
        <f>VLOOKUP(#REF!,$H$24:$X$27,14)</f>
        <v>#REF!</v>
      </c>
      <c r="AO16" s="39" t="e">
        <f>VLOOKUP(#REF!,$H$24:$X$27,15)</f>
        <v>#REF!</v>
      </c>
      <c r="AQ16" s="32" t="s">
        <v>23</v>
      </c>
      <c r="AR16" s="37" t="e">
        <f>IF(VLOOKUP($M$9,Table144[],14)&gt;AU16,
(VLOOKUP($M$9,Table144[],14)),AU16)</f>
        <v>#REF!</v>
      </c>
      <c r="AS16" s="38" t="e">
        <f t="shared" si="4"/>
        <v>#REF!</v>
      </c>
      <c r="AT16" s="37" t="e">
        <f>IF(VLOOKUP($M$9,Table144[],15)&gt;AV16,
(VLOOKUP($M$9,Table144[],15)),AV16)</f>
        <v>#REF!</v>
      </c>
      <c r="AU16" s="39" t="e">
        <f>VLOOKUP(#REF!,$H$24:$X$27,14)</f>
        <v>#REF!</v>
      </c>
      <c r="AV16" s="39" t="e">
        <f>VLOOKUP(#REF!,$H$24:$X$27,15)</f>
        <v>#REF!</v>
      </c>
    </row>
    <row r="17" spans="2:72" x14ac:dyDescent="0.3">
      <c r="B17" s="33" t="s">
        <v>21</v>
      </c>
      <c r="C17" s="52">
        <v>77251</v>
      </c>
      <c r="D17" s="52">
        <f t="shared" si="5"/>
        <v>80341.040000000008</v>
      </c>
      <c r="E17" s="52">
        <f t="shared" si="5"/>
        <v>81144.450400000016</v>
      </c>
      <c r="F17" s="52">
        <f t="shared" si="5"/>
        <v>84227.939515200022</v>
      </c>
      <c r="G17" s="52">
        <f t="shared" si="5"/>
        <v>85912.498305504021</v>
      </c>
      <c r="H17" s="53">
        <f t="shared" si="5"/>
        <v>88833.523247891164</v>
      </c>
      <c r="J17" s="35" t="s">
        <v>1</v>
      </c>
      <c r="K17" s="36">
        <v>45352</v>
      </c>
      <c r="O17" s="32" t="s">
        <v>24</v>
      </c>
      <c r="P17" s="37" t="e">
        <f>IF(#REF!="Current",Worksheets!W17,IF(#REF!="Year 1",Worksheets!AD17,IF(#REF!="Year 2",Worksheets!AK17,Worksheets!AR17)))</f>
        <v>#REF!</v>
      </c>
      <c r="Q17" s="38" t="e">
        <f t="shared" si="0"/>
        <v>#REF!</v>
      </c>
      <c r="R17" s="37" t="e">
        <f>IF(#REF!="Current",Worksheets!Y17,IF(#REF!="Year 1",Worksheets!AF17,IF(#REF!="Year 2",Worksheets!AM17,Worksheets!AT17)))</f>
        <v>#REF!</v>
      </c>
      <c r="S17" s="39" t="e">
        <f>VLOOKUP(#REF!,$H$24:$X$27,16)</f>
        <v>#REF!</v>
      </c>
      <c r="T17" s="39" t="e">
        <f>VLOOKUP(#REF!,$H$24:$X$27,17)</f>
        <v>#REF!</v>
      </c>
      <c r="V17" s="32" t="s">
        <v>24</v>
      </c>
      <c r="W17" s="37" t="e">
        <f>VLOOKUP($M$9,Table14[],16)</f>
        <v>#REF!</v>
      </c>
      <c r="X17" s="38" t="e">
        <f t="shared" si="1"/>
        <v>#REF!</v>
      </c>
      <c r="Y17" s="37" t="e">
        <f>VLOOKUP($M$9,Table14[],17)</f>
        <v>#REF!</v>
      </c>
      <c r="Z17" s="39" t="e">
        <f>VLOOKUP(#REF!,$H$24:$X$27,16)</f>
        <v>#REF!</v>
      </c>
      <c r="AA17" s="39" t="e">
        <f>VLOOKUP(#REF!,$H$24:$X$27,17)</f>
        <v>#REF!</v>
      </c>
      <c r="AC17" s="32" t="s">
        <v>24</v>
      </c>
      <c r="AD17" s="37" t="e">
        <f>IF(VLOOKUP($M$9,Table145[],16)&gt;AG17,
(VLOOKUP($M$9,Table145[],16)),AG17)</f>
        <v>#REF!</v>
      </c>
      <c r="AE17" s="38" t="e">
        <f t="shared" si="2"/>
        <v>#REF!</v>
      </c>
      <c r="AF17" s="37" t="e">
        <f>IF(VLOOKUP($M$9,Table145[],17)&gt;AH17,
(VLOOKUP($M$9,Table145[],17)),AH17)</f>
        <v>#REF!</v>
      </c>
      <c r="AG17" s="39" t="e">
        <f>VLOOKUP(#REF!,$H$24:$X$27,16)</f>
        <v>#REF!</v>
      </c>
      <c r="AH17" s="39" t="e">
        <f>VLOOKUP(#REF!,$H$24:$X$27,17)</f>
        <v>#REF!</v>
      </c>
      <c r="AJ17" s="32" t="s">
        <v>24</v>
      </c>
      <c r="AK17" s="37" t="e">
        <f>IF(VLOOKUP($M$9,Table143[],16)&gt;AN17,
(VLOOKUP($M$9,Table143[],16)),AN17)</f>
        <v>#REF!</v>
      </c>
      <c r="AL17" s="38" t="e">
        <f t="shared" si="3"/>
        <v>#REF!</v>
      </c>
      <c r="AM17" s="37" t="e">
        <f>IF(VLOOKUP($M$9,Table143[],17)&gt;AO17,
(VLOOKUP($M$9,Table143[],17)),AO17)</f>
        <v>#REF!</v>
      </c>
      <c r="AN17" s="39" t="e">
        <f>VLOOKUP(#REF!,$H$24:$X$27,16)</f>
        <v>#REF!</v>
      </c>
      <c r="AO17" s="39" t="e">
        <f>VLOOKUP(#REF!,$H$24:$X$27,17)</f>
        <v>#REF!</v>
      </c>
      <c r="AQ17" s="32" t="s">
        <v>24</v>
      </c>
      <c r="AR17" s="37" t="e">
        <f>IF(VLOOKUP($M$9,Table144[],16)&gt;AU17,
(VLOOKUP($M$9,Table144[],16)),AU17)</f>
        <v>#REF!</v>
      </c>
      <c r="AS17" s="38" t="e">
        <f t="shared" si="4"/>
        <v>#REF!</v>
      </c>
      <c r="AT17" s="37" t="e">
        <f>IF(VLOOKUP($M$9,Table144[],17)&gt;AV17,
(VLOOKUP($M$9,Table144[],17)),AV17)</f>
        <v>#REF!</v>
      </c>
      <c r="AU17" s="39" t="e">
        <f>VLOOKUP(#REF!,$H$24:$X$27,16)</f>
        <v>#REF!</v>
      </c>
      <c r="AV17" s="39" t="e">
        <f>VLOOKUP(#REF!,$H$24:$X$27,17)</f>
        <v>#REF!</v>
      </c>
    </row>
    <row r="18" spans="2:72" x14ac:dyDescent="0.3">
      <c r="B18" s="33" t="s">
        <v>22</v>
      </c>
      <c r="C18" s="52">
        <v>86730</v>
      </c>
      <c r="D18" s="52">
        <f t="shared" si="5"/>
        <v>90199.2</v>
      </c>
      <c r="E18" s="52">
        <f t="shared" si="5"/>
        <v>91101.191999999995</v>
      </c>
      <c r="F18" s="52">
        <f t="shared" si="5"/>
        <v>94563.037295999995</v>
      </c>
      <c r="G18" s="52">
        <f t="shared" si="5"/>
        <v>96454.298041920003</v>
      </c>
      <c r="H18" s="53">
        <f t="shared" si="5"/>
        <v>99733.744175345288</v>
      </c>
      <c r="J18" s="42" t="s">
        <v>6</v>
      </c>
      <c r="K18" s="43">
        <v>3.7999999999999999E-2</v>
      </c>
    </row>
    <row r="19" spans="2:72" ht="15" thickBot="1" x14ac:dyDescent="0.35">
      <c r="B19" s="33" t="s">
        <v>23</v>
      </c>
      <c r="C19" s="52">
        <v>105880</v>
      </c>
      <c r="D19" s="52">
        <f t="shared" si="5"/>
        <v>110115.2</v>
      </c>
      <c r="E19" s="52">
        <f t="shared" si="5"/>
        <v>111216.352</v>
      </c>
      <c r="F19" s="52">
        <f t="shared" si="5"/>
        <v>115442.573376</v>
      </c>
      <c r="G19" s="52">
        <f t="shared" si="5"/>
        <v>117751.42484352</v>
      </c>
      <c r="H19" s="53">
        <f t="shared" si="5"/>
        <v>121754.97328819968</v>
      </c>
      <c r="J19" s="49" t="s">
        <v>2</v>
      </c>
      <c r="K19" s="50">
        <v>0.04</v>
      </c>
      <c r="N19" s="54" t="e">
        <f>IF(#REF!="Year 1",(VLOOKUP($O$9,Table14[],2)),IF(#REF!="Year 2",IF(((VLOOKUP($O$9,Table14[],2))*1.04)&gt;(S10*1.04),((VLOOKUP($O$9,Table14[],2))*1.04),(S10*1.04)),IF((((VLOOKUP($O$9,Table14[],2))*1.04)*1.038)&gt;((S10*1.04)*1.038),(((VLOOKUP($O$9,Table14[],2))*1.04)*1.038),((S10*1.04)*1.038))))</f>
        <v>#REF!</v>
      </c>
    </row>
    <row r="20" spans="2:72" ht="15" thickBot="1" x14ac:dyDescent="0.35">
      <c r="B20" s="55" t="s">
        <v>24</v>
      </c>
      <c r="C20" s="56">
        <v>122333</v>
      </c>
      <c r="D20" s="56">
        <f t="shared" si="5"/>
        <v>127226.32</v>
      </c>
      <c r="E20" s="56">
        <f t="shared" si="5"/>
        <v>128498.58320000001</v>
      </c>
      <c r="F20" s="56">
        <f t="shared" si="5"/>
        <v>133381.52936160003</v>
      </c>
      <c r="G20" s="56">
        <f t="shared" si="5"/>
        <v>136049.15994883204</v>
      </c>
      <c r="H20" s="57">
        <f t="shared" si="5"/>
        <v>140674.83138709233</v>
      </c>
      <c r="N20" s="58"/>
      <c r="P20" s="54"/>
      <c r="Q20" s="59"/>
      <c r="R20" s="54"/>
    </row>
    <row r="21" spans="2:72" ht="15" thickBot="1" x14ac:dyDescent="0.35">
      <c r="Q21" s="59"/>
      <c r="R21" s="14">
        <f>50000*1.01</f>
        <v>50500</v>
      </c>
    </row>
    <row r="22" spans="2:72" ht="21" thickBot="1" x14ac:dyDescent="0.4">
      <c r="B22" s="106" t="s">
        <v>32</v>
      </c>
      <c r="C22" s="107"/>
      <c r="D22" s="107"/>
      <c r="E22" s="107"/>
      <c r="F22" s="107"/>
    </row>
    <row r="23" spans="2:72" ht="15" thickBot="1" x14ac:dyDescent="0.35">
      <c r="B23" s="103" t="s">
        <v>33</v>
      </c>
      <c r="C23" s="104"/>
      <c r="D23" s="104"/>
      <c r="E23" s="104"/>
      <c r="F23" s="105"/>
      <c r="H23" s="60" t="s">
        <v>168</v>
      </c>
      <c r="I23" s="61" t="s">
        <v>41</v>
      </c>
      <c r="J23" s="61" t="s">
        <v>42</v>
      </c>
      <c r="K23" s="61" t="s">
        <v>43</v>
      </c>
      <c r="L23" s="61" t="s">
        <v>44</v>
      </c>
      <c r="M23" s="61" t="s">
        <v>45</v>
      </c>
      <c r="N23" s="61" t="s">
        <v>46</v>
      </c>
      <c r="O23" s="61" t="s">
        <v>47</v>
      </c>
      <c r="P23" s="61" t="s">
        <v>48</v>
      </c>
      <c r="Q23" s="61" t="s">
        <v>49</v>
      </c>
      <c r="R23" s="61" t="s">
        <v>50</v>
      </c>
      <c r="S23" s="61" t="s">
        <v>51</v>
      </c>
      <c r="T23" s="61" t="s">
        <v>52</v>
      </c>
      <c r="U23" s="61" t="s">
        <v>53</v>
      </c>
      <c r="V23" s="61" t="s">
        <v>54</v>
      </c>
      <c r="W23" s="61" t="s">
        <v>55</v>
      </c>
      <c r="X23" s="61" t="s">
        <v>56</v>
      </c>
    </row>
    <row r="24" spans="2:72" x14ac:dyDescent="0.3">
      <c r="B24" s="62" t="e">
        <f>#REF!</f>
        <v>#REF!</v>
      </c>
      <c r="C24" s="63" t="s">
        <v>10</v>
      </c>
      <c r="D24" s="63">
        <v>45365</v>
      </c>
      <c r="E24" s="63">
        <v>45729</v>
      </c>
      <c r="F24" s="63">
        <v>46093</v>
      </c>
      <c r="H24" s="60" t="s">
        <v>10</v>
      </c>
      <c r="I24" s="64">
        <v>50000</v>
      </c>
      <c r="J24" s="64">
        <v>53000</v>
      </c>
      <c r="K24" s="64">
        <v>54590</v>
      </c>
      <c r="L24" s="64">
        <v>59503</v>
      </c>
      <c r="M24" s="64">
        <v>61288</v>
      </c>
      <c r="N24" s="64">
        <v>66804</v>
      </c>
      <c r="O24" s="64">
        <v>68808</v>
      </c>
      <c r="P24" s="64">
        <v>75001</v>
      </c>
      <c r="Q24" s="64">
        <v>77251</v>
      </c>
      <c r="R24" s="64">
        <v>84204</v>
      </c>
      <c r="S24" s="64">
        <v>86730</v>
      </c>
      <c r="T24" s="64">
        <v>97137</v>
      </c>
      <c r="U24" s="64">
        <v>105880</v>
      </c>
      <c r="V24" s="64">
        <v>115409</v>
      </c>
      <c r="W24" s="64">
        <v>122333</v>
      </c>
      <c r="X24" s="64">
        <v>133343</v>
      </c>
    </row>
    <row r="25" spans="2:72" x14ac:dyDescent="0.3">
      <c r="B25" s="32" t="s">
        <v>25</v>
      </c>
      <c r="C25" s="65" t="e">
        <f>#REF!</f>
        <v>#REF!</v>
      </c>
      <c r="D25" s="65" t="e">
        <f>SUM(D26:D28)</f>
        <v>#REF!</v>
      </c>
      <c r="E25" s="65" t="e">
        <f>SUM(E26:E28)</f>
        <v>#REF!</v>
      </c>
      <c r="F25" s="65" t="e">
        <f>SUM(F26:F28)</f>
        <v>#REF!</v>
      </c>
      <c r="H25" s="60" t="s">
        <v>165</v>
      </c>
      <c r="I25" s="64">
        <f>I24*1.04</f>
        <v>52000</v>
      </c>
      <c r="J25" s="64">
        <f t="shared" ref="J25:X25" si="6">J24*1.04</f>
        <v>55120</v>
      </c>
      <c r="K25" s="64">
        <f t="shared" si="6"/>
        <v>56773.599999999999</v>
      </c>
      <c r="L25" s="64">
        <f t="shared" si="6"/>
        <v>61883.12</v>
      </c>
      <c r="M25" s="64">
        <f t="shared" si="6"/>
        <v>63739.520000000004</v>
      </c>
      <c r="N25" s="64">
        <f t="shared" si="6"/>
        <v>69476.160000000003</v>
      </c>
      <c r="O25" s="64">
        <f t="shared" si="6"/>
        <v>71560.320000000007</v>
      </c>
      <c r="P25" s="64">
        <f t="shared" si="6"/>
        <v>78001.040000000008</v>
      </c>
      <c r="Q25" s="64">
        <f t="shared" si="6"/>
        <v>80341.040000000008</v>
      </c>
      <c r="R25" s="64">
        <f t="shared" si="6"/>
        <v>87572.160000000003</v>
      </c>
      <c r="S25" s="64">
        <f t="shared" si="6"/>
        <v>90199.2</v>
      </c>
      <c r="T25" s="64">
        <f t="shared" si="6"/>
        <v>101022.48000000001</v>
      </c>
      <c r="U25" s="64">
        <f t="shared" si="6"/>
        <v>110115.2</v>
      </c>
      <c r="V25" s="64">
        <f t="shared" si="6"/>
        <v>120025.36</v>
      </c>
      <c r="W25" s="64">
        <f t="shared" si="6"/>
        <v>127226.32</v>
      </c>
      <c r="X25" s="64">
        <f t="shared" si="6"/>
        <v>138676.72</v>
      </c>
    </row>
    <row r="26" spans="2:72" x14ac:dyDescent="0.3">
      <c r="B26" s="32" t="s">
        <v>26</v>
      </c>
      <c r="C26" s="65" t="e">
        <f>#REF!</f>
        <v>#REF!</v>
      </c>
      <c r="D26" s="65" t="e">
        <f>C26</f>
        <v>#REF!</v>
      </c>
      <c r="E26" s="65" t="e">
        <f>D25</f>
        <v>#REF!</v>
      </c>
      <c r="F26" s="65" t="e">
        <f>E25</f>
        <v>#REF!</v>
      </c>
      <c r="H26" s="60" t="s">
        <v>166</v>
      </c>
      <c r="I26" s="64">
        <f>I25*1.038*1.01</f>
        <v>54515.76</v>
      </c>
      <c r="J26" s="64">
        <f t="shared" ref="J26:X26" si="7">J25*1.038*1.01</f>
        <v>57786.705600000008</v>
      </c>
      <c r="K26" s="64">
        <f t="shared" si="7"/>
        <v>59520.306768000002</v>
      </c>
      <c r="L26" s="64">
        <f t="shared" si="7"/>
        <v>64877.025345600006</v>
      </c>
      <c r="M26" s="64">
        <f t="shared" si="7"/>
        <v>66823.237977600016</v>
      </c>
      <c r="N26" s="64">
        <f t="shared" si="7"/>
        <v>72837.416620799995</v>
      </c>
      <c r="O26" s="64">
        <f t="shared" si="7"/>
        <v>75022.408281600001</v>
      </c>
      <c r="P26" s="64">
        <f t="shared" si="7"/>
        <v>81774.730315200009</v>
      </c>
      <c r="Q26" s="64">
        <f t="shared" si="7"/>
        <v>84227.939515200007</v>
      </c>
      <c r="R26" s="64">
        <f t="shared" si="7"/>
        <v>91808.901100799994</v>
      </c>
      <c r="S26" s="64">
        <f t="shared" si="7"/>
        <v>94563.037295999995</v>
      </c>
      <c r="T26" s="64">
        <f t="shared" si="7"/>
        <v>105909.94758240001</v>
      </c>
      <c r="U26" s="64">
        <f t="shared" si="7"/>
        <v>115442.573376</v>
      </c>
      <c r="V26" s="64">
        <f t="shared" si="7"/>
        <v>125832.1869168</v>
      </c>
      <c r="W26" s="64">
        <f t="shared" si="7"/>
        <v>133381.5293616</v>
      </c>
      <c r="X26" s="64">
        <f t="shared" si="7"/>
        <v>145385.8997136</v>
      </c>
    </row>
    <row r="27" spans="2:72" x14ac:dyDescent="0.3">
      <c r="B27" s="32" t="s">
        <v>11</v>
      </c>
      <c r="C27" s="65"/>
      <c r="D27" s="65" t="e">
        <f>C26*(IF(((VLOOKUP($B$24,$B$10:$H$20,2)-$C$25)/$C$25)&gt;0,((VLOOKUP($B$24,$B$10:$H$20,2)-$C$25)/$C$25),0))</f>
        <v>#REF!</v>
      </c>
      <c r="E27" s="65" t="e">
        <f>D25*(IF(((VLOOKUP($B$24,$B$10:$H$20,4)-$D$25)/$D$25)&gt;0,((VLOOKUP($B$24,$B$10:$H$20,4)-$D$25)/$D$25),0))</f>
        <v>#REF!</v>
      </c>
      <c r="F27" s="65" t="e">
        <f>E25*(IF(((VLOOKUP($B$24,$B$10:$H$20,6)-$E$25)/$E$25)&gt;0,((VLOOKUP($B$24,$B$10:$H$20,6)-$E$25)/$E$25),0))</f>
        <v>#REF!</v>
      </c>
      <c r="H27" s="60" t="s">
        <v>167</v>
      </c>
      <c r="I27" s="64">
        <f>I26*1.034*1.02</f>
        <v>57496.681756800004</v>
      </c>
      <c r="J27" s="64">
        <f t="shared" ref="J27:X27" si="8">J26*1.034*1.02</f>
        <v>60946.482662208007</v>
      </c>
      <c r="K27" s="64">
        <f t="shared" si="8"/>
        <v>62774.877142074241</v>
      </c>
      <c r="L27" s="64">
        <f t="shared" si="8"/>
        <v>68424.501091497426</v>
      </c>
      <c r="M27" s="64">
        <f t="shared" si="8"/>
        <v>70477.132630215187</v>
      </c>
      <c r="N27" s="64">
        <f t="shared" si="8"/>
        <v>76820.166561625345</v>
      </c>
      <c r="O27" s="64">
        <f t="shared" si="8"/>
        <v>79124.6335664379</v>
      </c>
      <c r="P27" s="64">
        <f t="shared" si="8"/>
        <v>86246.172568835143</v>
      </c>
      <c r="Q27" s="64">
        <f t="shared" si="8"/>
        <v>88833.523247891149</v>
      </c>
      <c r="R27" s="64">
        <f t="shared" si="8"/>
        <v>96829.011812991739</v>
      </c>
      <c r="S27" s="64">
        <f t="shared" si="8"/>
        <v>99733.744175345273</v>
      </c>
      <c r="T27" s="64">
        <f t="shared" si="8"/>
        <v>111701.10351620565</v>
      </c>
      <c r="U27" s="64">
        <f t="shared" si="8"/>
        <v>121754.97328819968</v>
      </c>
      <c r="V27" s="64">
        <f t="shared" si="8"/>
        <v>132712.69089741062</v>
      </c>
      <c r="W27" s="64">
        <f t="shared" si="8"/>
        <v>140674.8313870923</v>
      </c>
      <c r="X27" s="64">
        <f t="shared" si="8"/>
        <v>153335.60070993967</v>
      </c>
    </row>
    <row r="28" spans="2:72" x14ac:dyDescent="0.3">
      <c r="B28" s="32" t="s">
        <v>13</v>
      </c>
      <c r="C28" s="65"/>
      <c r="D28" s="65" t="e">
        <f>SUM(C26,D27)*4%</f>
        <v>#REF!</v>
      </c>
      <c r="E28" s="65" t="e">
        <f>SUM(D25,E27)*3.8%</f>
        <v>#REF!</v>
      </c>
      <c r="F28" s="65" t="e">
        <f>SUM(E25,F27)*3.4%</f>
        <v>#REF!</v>
      </c>
    </row>
    <row r="29" spans="2:72" ht="15" thickBot="1" x14ac:dyDescent="0.35"/>
    <row r="30" spans="2:72" ht="20.399999999999999" x14ac:dyDescent="0.35">
      <c r="B30" s="100" t="s">
        <v>159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66"/>
      <c r="T30" s="100" t="s">
        <v>159</v>
      </c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K30" s="66"/>
      <c r="AL30" s="100" t="s">
        <v>169</v>
      </c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2"/>
      <c r="BD30" s="100" t="s">
        <v>170</v>
      </c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2"/>
    </row>
    <row r="31" spans="2:72" ht="15" thickBot="1" x14ac:dyDescent="0.35">
      <c r="B31" s="97" t="s">
        <v>171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9"/>
      <c r="S31" s="67"/>
      <c r="T31" s="97" t="s">
        <v>165</v>
      </c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9"/>
      <c r="AK31" s="67"/>
      <c r="AL31" s="97" t="s">
        <v>166</v>
      </c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9"/>
      <c r="BD31" s="97" t="s">
        <v>167</v>
      </c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9"/>
    </row>
    <row r="32" spans="2:72" ht="29.4" thickBot="1" x14ac:dyDescent="0.35">
      <c r="B32" s="68" t="s">
        <v>40</v>
      </c>
      <c r="C32" s="69" t="s">
        <v>41</v>
      </c>
      <c r="D32" s="70" t="s">
        <v>42</v>
      </c>
      <c r="E32" s="70" t="s">
        <v>43</v>
      </c>
      <c r="F32" s="70" t="s">
        <v>44</v>
      </c>
      <c r="G32" s="70" t="s">
        <v>45</v>
      </c>
      <c r="H32" s="70" t="s">
        <v>46</v>
      </c>
      <c r="I32" s="70" t="s">
        <v>47</v>
      </c>
      <c r="J32" s="70" t="s">
        <v>48</v>
      </c>
      <c r="K32" s="70" t="s">
        <v>49</v>
      </c>
      <c r="L32" s="70" t="s">
        <v>50</v>
      </c>
      <c r="M32" s="70" t="s">
        <v>51</v>
      </c>
      <c r="N32" s="70" t="s">
        <v>52</v>
      </c>
      <c r="O32" s="70" t="s">
        <v>53</v>
      </c>
      <c r="P32" s="70" t="s">
        <v>54</v>
      </c>
      <c r="Q32" s="70" t="s">
        <v>55</v>
      </c>
      <c r="R32" s="70" t="s">
        <v>56</v>
      </c>
      <c r="S32" s="71"/>
      <c r="T32" s="68" t="s">
        <v>40</v>
      </c>
      <c r="U32" s="69" t="s">
        <v>41</v>
      </c>
      <c r="V32" s="70" t="s">
        <v>42</v>
      </c>
      <c r="W32" s="70" t="s">
        <v>43</v>
      </c>
      <c r="X32" s="70" t="s">
        <v>44</v>
      </c>
      <c r="Y32" s="70" t="s">
        <v>45</v>
      </c>
      <c r="Z32" s="70" t="s">
        <v>46</v>
      </c>
      <c r="AA32" s="70" t="s">
        <v>47</v>
      </c>
      <c r="AB32" s="70" t="s">
        <v>48</v>
      </c>
      <c r="AC32" s="70" t="s">
        <v>49</v>
      </c>
      <c r="AD32" s="70" t="s">
        <v>50</v>
      </c>
      <c r="AE32" s="70" t="s">
        <v>51</v>
      </c>
      <c r="AF32" s="70" t="s">
        <v>52</v>
      </c>
      <c r="AG32" s="70" t="s">
        <v>53</v>
      </c>
      <c r="AH32" s="70" t="s">
        <v>54</v>
      </c>
      <c r="AI32" s="70" t="s">
        <v>55</v>
      </c>
      <c r="AJ32" s="70" t="s">
        <v>56</v>
      </c>
      <c r="AK32" s="71"/>
      <c r="AL32" s="68" t="s">
        <v>40</v>
      </c>
      <c r="AM32" s="69" t="s">
        <v>41</v>
      </c>
      <c r="AN32" s="70" t="s">
        <v>42</v>
      </c>
      <c r="AO32" s="70" t="s">
        <v>43</v>
      </c>
      <c r="AP32" s="70" t="s">
        <v>44</v>
      </c>
      <c r="AQ32" s="70" t="s">
        <v>45</v>
      </c>
      <c r="AR32" s="70" t="s">
        <v>46</v>
      </c>
      <c r="AS32" s="70" t="s">
        <v>47</v>
      </c>
      <c r="AT32" s="70" t="s">
        <v>48</v>
      </c>
      <c r="AU32" s="70" t="s">
        <v>49</v>
      </c>
      <c r="AV32" s="70" t="s">
        <v>50</v>
      </c>
      <c r="AW32" s="70" t="s">
        <v>51</v>
      </c>
      <c r="AX32" s="70" t="s">
        <v>52</v>
      </c>
      <c r="AY32" s="70" t="s">
        <v>53</v>
      </c>
      <c r="AZ32" s="70" t="s">
        <v>54</v>
      </c>
      <c r="BA32" s="70" t="s">
        <v>55</v>
      </c>
      <c r="BB32" s="70" t="s">
        <v>56</v>
      </c>
      <c r="BD32" s="68" t="s">
        <v>40</v>
      </c>
      <c r="BE32" s="69" t="s">
        <v>41</v>
      </c>
      <c r="BF32" s="70" t="s">
        <v>42</v>
      </c>
      <c r="BG32" s="70" t="s">
        <v>43</v>
      </c>
      <c r="BH32" s="70" t="s">
        <v>44</v>
      </c>
      <c r="BI32" s="70" t="s">
        <v>45</v>
      </c>
      <c r="BJ32" s="70" t="s">
        <v>46</v>
      </c>
      <c r="BK32" s="70" t="s">
        <v>47</v>
      </c>
      <c r="BL32" s="70" t="s">
        <v>48</v>
      </c>
      <c r="BM32" s="70" t="s">
        <v>49</v>
      </c>
      <c r="BN32" s="70" t="s">
        <v>50</v>
      </c>
      <c r="BO32" s="70" t="s">
        <v>51</v>
      </c>
      <c r="BP32" s="70" t="s">
        <v>52</v>
      </c>
      <c r="BQ32" s="70" t="s">
        <v>53</v>
      </c>
      <c r="BR32" s="70" t="s">
        <v>54</v>
      </c>
      <c r="BS32" s="70" t="s">
        <v>55</v>
      </c>
      <c r="BT32" s="70" t="s">
        <v>56</v>
      </c>
    </row>
    <row r="33" spans="2:72" x14ac:dyDescent="0.3">
      <c r="B33" s="72" t="s">
        <v>57</v>
      </c>
      <c r="C33" s="73">
        <v>50158</v>
      </c>
      <c r="D33" s="74">
        <v>54791</v>
      </c>
      <c r="E33" s="75">
        <v>56106</v>
      </c>
      <c r="F33" s="74">
        <v>63116</v>
      </c>
      <c r="G33" s="75">
        <v>66437</v>
      </c>
      <c r="H33" s="74">
        <v>68975</v>
      </c>
      <c r="I33" s="75">
        <v>71223</v>
      </c>
      <c r="J33" s="74">
        <v>77331</v>
      </c>
      <c r="K33" s="75">
        <v>79438</v>
      </c>
      <c r="L33" s="74">
        <v>84238</v>
      </c>
      <c r="M33" s="75">
        <v>86055</v>
      </c>
      <c r="N33" s="74">
        <v>98557</v>
      </c>
      <c r="O33" s="75">
        <v>108997</v>
      </c>
      <c r="P33" s="74">
        <v>128291</v>
      </c>
      <c r="Q33" s="75">
        <v>130512</v>
      </c>
      <c r="R33" s="76">
        <v>139933</v>
      </c>
      <c r="S33" s="77"/>
      <c r="T33" s="72" t="s">
        <v>57</v>
      </c>
      <c r="U33" s="73">
        <v>52164.32</v>
      </c>
      <c r="V33" s="74">
        <v>56982.64</v>
      </c>
      <c r="W33" s="75">
        <v>58350.240000000005</v>
      </c>
      <c r="X33" s="74">
        <v>65640.639999999999</v>
      </c>
      <c r="Y33" s="75">
        <v>69094.48</v>
      </c>
      <c r="Z33" s="74">
        <v>71734</v>
      </c>
      <c r="AA33" s="75">
        <v>74071.92</v>
      </c>
      <c r="AB33" s="74">
        <v>80424.240000000005</v>
      </c>
      <c r="AC33" s="75">
        <v>82615.520000000004</v>
      </c>
      <c r="AD33" s="74">
        <v>87607.52</v>
      </c>
      <c r="AE33" s="75">
        <v>89497.2</v>
      </c>
      <c r="AF33" s="74">
        <v>102499.28</v>
      </c>
      <c r="AG33" s="75">
        <v>113356.88</v>
      </c>
      <c r="AH33" s="74">
        <v>133422.64000000001</v>
      </c>
      <c r="AI33" s="75">
        <v>135732.48000000001</v>
      </c>
      <c r="AJ33" s="76">
        <v>145530.32</v>
      </c>
      <c r="AK33" s="77"/>
      <c r="AL33" s="72" t="s">
        <v>57</v>
      </c>
      <c r="AM33" s="73">
        <f>IF(Table145[[#This Row],[APS1 Min]]&gt;I$25,Table145[[#This Row],[APS1 Min]]*1.038,I$25*1.038)</f>
        <v>54146.564160000002</v>
      </c>
      <c r="AN33" s="73">
        <f>IF(Table145[[#This Row],[APS1 Max]]&gt;J$25,Table145[[#This Row],[APS1 Max]]*1.038,J$25*1.038)</f>
        <v>59147.980320000002</v>
      </c>
      <c r="AO33" s="73">
        <f>IF(Table145[[#This Row],[APS2 Min]]&gt;K$25,Table145[[#This Row],[APS2 Min]]*1.038,K$25*1.038)</f>
        <v>60567.549120000011</v>
      </c>
      <c r="AP33" s="73">
        <f>IF(Table145[[#This Row],[APS2 Max]]&gt;L$25,Table145[[#This Row],[APS2 Max]]*1.038,L$25*1.038)</f>
        <v>68134.984320000003</v>
      </c>
      <c r="AQ33" s="73">
        <f>IF(Table145[[#This Row],[APS3 Min]]&gt;M$25,Table145[[#This Row],[APS3 Min]]*1.038,M$25*1.038)</f>
        <v>71720.070240000001</v>
      </c>
      <c r="AR33" s="73">
        <f>IF(Table145[[#This Row],[APS3 Max]]&gt;N$25,Table145[[#This Row],[APS3 Max]]*1.038,N$25*1.038)</f>
        <v>74459.892000000007</v>
      </c>
      <c r="AS33" s="73">
        <f>IF(Table145[[#This Row],[APS4 Min]]&gt;O$25,Table145[[#This Row],[APS4 Min]]*1.038,O$25*1.038)</f>
        <v>76886.652960000007</v>
      </c>
      <c r="AT33" s="73">
        <f>IF(Table145[[#This Row],[APS4 Max]]&gt;P$25,Table145[[#This Row],[APS4 Max]]*1.038,P$25*1.038)</f>
        <v>83480.361120000001</v>
      </c>
      <c r="AU33" s="73">
        <f>IF(Table145[[#This Row],[APS5 Min]]&gt;Q$25,Table145[[#This Row],[APS5 Min]]*1.038,Q$25*1.038)</f>
        <v>85754.90976000001</v>
      </c>
      <c r="AV33" s="73">
        <f>IF(Table145[[#This Row],[APS5 Max]]&gt;R$25,Table145[[#This Row],[APS5 Max]]*1.038,R$25*1.038)</f>
        <v>90936.605760000006</v>
      </c>
      <c r="AW33" s="73">
        <f>IF(Table145[[#This Row],[APS6 Min]]&gt;S$25,Table145[[#This Row],[APS6 Min]]*1.038,S$25*1.038)</f>
        <v>93626.7696</v>
      </c>
      <c r="AX33" s="73">
        <f>IF(Table145[[#This Row],[APS6 Max]]&gt;T$25,Table145[[#This Row],[APS6 Max]]*1.038,T$25*1.038)</f>
        <v>106394.25264000001</v>
      </c>
      <c r="AY33" s="73">
        <f>IF(Table145[[#This Row],[EL1 Min]]&gt;U$25,Table145[[#This Row],[EL1 Min]]*1.038,U$25*1.038)</f>
        <v>117664.44144000001</v>
      </c>
      <c r="AZ33" s="73">
        <f>IF(Table145[[#This Row],[EL1 Max]]&gt;V$25,Table145[[#This Row],[EL1 Max]]*1.038,V$25*1.038)</f>
        <v>138492.70032000003</v>
      </c>
      <c r="BA33" s="73">
        <f>IF(Table145[[#This Row],[EL2 Min]]&gt;W$25,Table145[[#This Row],[EL2 Min]]*1.038,W$25*1.038)</f>
        <v>140890.31424000001</v>
      </c>
      <c r="BB33" s="73">
        <f>IF(Table145[[#This Row],[EL2 Max]]&gt;X$25,Table145[[#This Row],[EL2 Max]]*1.038,X$25*1.038)</f>
        <v>151060.47216</v>
      </c>
      <c r="BD33" s="72" t="s">
        <v>57</v>
      </c>
      <c r="BE33" s="73">
        <f>IF(Table143[[#This Row],[APS1 Min]]&gt;I$26,Table143[[#This Row],[APS1 Min]]*1.034,I$26*1.034)</f>
        <v>56369.295840000006</v>
      </c>
      <c r="BF33" s="73">
        <f>IF(Table143[[#This Row],[APS1 Max]]&gt;J$26,Table143[[#This Row],[APS1 Max]]*1.034,J$26*1.034)</f>
        <v>61159.011650880006</v>
      </c>
      <c r="BG33" s="73">
        <f>IF(Table143[[#This Row],[APS2 Min]]&gt;K$26,Table143[[#This Row],[APS2 Min]]*1.034,K$26*1.034)</f>
        <v>62626.845790080013</v>
      </c>
      <c r="BH33" s="73">
        <f>IF(Table143[[#This Row],[APS2 Max]]&gt;L$26,Table143[[#This Row],[APS2 Max]]*1.034,L$26*1.034)</f>
        <v>70451.573786880006</v>
      </c>
      <c r="BI33" s="73">
        <f>IF(Table143[[#This Row],[APS3 Min]]&gt;M$26,Table143[[#This Row],[APS3 Min]]*1.034,M$26*1.034)</f>
        <v>74158.552628160003</v>
      </c>
      <c r="BJ33" s="73">
        <f>IF(Table143[[#This Row],[APS3 Max]]&gt;N$26,Table143[[#This Row],[APS3 Max]]*1.034,N$26*1.034)</f>
        <v>76991.528328000015</v>
      </c>
      <c r="BK33" s="73">
        <f>IF(Table143[[#This Row],[APS4 Min]]&gt;O$26,Table143[[#This Row],[APS4 Min]]*1.034,O$26*1.034)</f>
        <v>79500.799160640003</v>
      </c>
      <c r="BL33" s="73">
        <f>IF(Table143[[#This Row],[APS4 Max]]&gt;P$26,Table143[[#This Row],[APS4 Max]]*1.034,P$26*1.034)</f>
        <v>86318.69339808001</v>
      </c>
      <c r="BM33" s="73">
        <f>IF(Table143[[#This Row],[APS5 Min]]&gt;Q$26,Table143[[#This Row],[APS5 Min]]*1.034,Q$26*1.034)</f>
        <v>88670.576691840019</v>
      </c>
      <c r="BN33" s="73">
        <f>IF(Table143[[#This Row],[APS5 Max]]&gt;R$26,Table143[[#This Row],[APS5 Max]]*1.034,R$26*1.034)</f>
        <v>94930.403738227193</v>
      </c>
      <c r="BO33" s="73">
        <f>IF(Table143[[#This Row],[APS6 Min]]&gt;S$26,Table143[[#This Row],[APS6 Min]]*1.034,S$26*1.034)</f>
        <v>97778.180564063994</v>
      </c>
      <c r="BP33" s="73">
        <f>IF(Table143[[#This Row],[APS6 Max]]&gt;T$26,Table143[[#This Row],[APS6 Max]]*1.034,T$26*1.034)</f>
        <v>110011.65722976001</v>
      </c>
      <c r="BQ33" s="73">
        <f>IF(Table143[[#This Row],[EL1 Min]]&gt;U$26,Table143[[#This Row],[EL1 Min]]*1.034,U$26*1.034)</f>
        <v>121665.03244896002</v>
      </c>
      <c r="BR33" s="73">
        <f>IF(Table143[[#This Row],[EL1 Max]]&gt;V$26,Table143[[#This Row],[EL1 Max]]*1.034,V$26*1.034)</f>
        <v>143201.45213088003</v>
      </c>
      <c r="BS33" s="73">
        <f>IF(Table143[[#This Row],[EL2 Min]]&gt;W$26,Table143[[#This Row],[EL2 Min]]*1.034,W$26*1.034)</f>
        <v>145680.58492416001</v>
      </c>
      <c r="BT33" s="73">
        <f>IF(Table143[[#This Row],[EL2 Max]]&gt;X$26,Table143[[#This Row],[EL2 Max]]*1.034,X$26*1.034)</f>
        <v>156196.52821344</v>
      </c>
    </row>
    <row r="34" spans="2:72" x14ac:dyDescent="0.3">
      <c r="B34" s="78" t="s">
        <v>58</v>
      </c>
      <c r="C34" s="73">
        <v>53986</v>
      </c>
      <c r="D34" s="79">
        <v>56120</v>
      </c>
      <c r="E34" s="80">
        <v>61232</v>
      </c>
      <c r="F34" s="79">
        <v>67056</v>
      </c>
      <c r="G34" s="80">
        <v>68903</v>
      </c>
      <c r="H34" s="79">
        <v>74304</v>
      </c>
      <c r="I34" s="80">
        <v>76717</v>
      </c>
      <c r="J34" s="79">
        <v>83253</v>
      </c>
      <c r="K34" s="80">
        <v>85526</v>
      </c>
      <c r="L34" s="79">
        <v>90640</v>
      </c>
      <c r="M34" s="80">
        <v>92628</v>
      </c>
      <c r="N34" s="79">
        <v>106551</v>
      </c>
      <c r="O34" s="80">
        <v>117915</v>
      </c>
      <c r="P34" s="79">
        <v>127295</v>
      </c>
      <c r="Q34" s="80">
        <v>135960</v>
      </c>
      <c r="R34" s="81">
        <v>159117</v>
      </c>
      <c r="S34" s="77"/>
      <c r="T34" s="78" t="s">
        <v>58</v>
      </c>
      <c r="U34" s="73">
        <v>56145.440000000002</v>
      </c>
      <c r="V34" s="79">
        <v>58364.800000000003</v>
      </c>
      <c r="W34" s="80">
        <v>63681.279999999999</v>
      </c>
      <c r="X34" s="79">
        <v>69738.240000000005</v>
      </c>
      <c r="Y34" s="80">
        <v>71659.12</v>
      </c>
      <c r="Z34" s="79">
        <v>77276.160000000003</v>
      </c>
      <c r="AA34" s="80">
        <v>79785.680000000008</v>
      </c>
      <c r="AB34" s="79">
        <v>86583.12000000001</v>
      </c>
      <c r="AC34" s="80">
        <v>88947.040000000008</v>
      </c>
      <c r="AD34" s="79">
        <v>94265.600000000006</v>
      </c>
      <c r="AE34" s="80">
        <v>96333.12000000001</v>
      </c>
      <c r="AF34" s="79">
        <v>110813.04000000001</v>
      </c>
      <c r="AG34" s="80">
        <v>122631.6</v>
      </c>
      <c r="AH34" s="79">
        <v>132386.80000000002</v>
      </c>
      <c r="AI34" s="80">
        <v>141398.39999999999</v>
      </c>
      <c r="AJ34" s="81">
        <v>165481.68</v>
      </c>
      <c r="AK34" s="77"/>
      <c r="AL34" s="78" t="s">
        <v>58</v>
      </c>
      <c r="AM34" s="73">
        <f>IF(Table145[[#This Row],[APS1 Min]]&gt;I$25,Table145[[#This Row],[APS1 Min]]*1.038,I$25*1.038)</f>
        <v>58278.966720000004</v>
      </c>
      <c r="AN34" s="73">
        <f>IF(Table145[[#This Row],[APS1 Max]]&gt;J$25,Table145[[#This Row],[APS1 Max]]*1.038,J$25*1.038)</f>
        <v>60582.662400000008</v>
      </c>
      <c r="AO34" s="73">
        <f>IF(Table145[[#This Row],[APS2 Min]]&gt;K$25,Table145[[#This Row],[APS2 Min]]*1.038,K$25*1.038)</f>
        <v>66101.168640000004</v>
      </c>
      <c r="AP34" s="73">
        <f>IF(Table145[[#This Row],[APS2 Max]]&gt;L$25,Table145[[#This Row],[APS2 Max]]*1.038,L$25*1.038)</f>
        <v>72388.293120000002</v>
      </c>
      <c r="AQ34" s="73">
        <f>IF(Table145[[#This Row],[APS3 Min]]&gt;M$25,Table145[[#This Row],[APS3 Min]]*1.038,M$25*1.038)</f>
        <v>74382.166559999998</v>
      </c>
      <c r="AR34" s="73">
        <f>IF(Table145[[#This Row],[APS3 Max]]&gt;N$25,Table145[[#This Row],[APS3 Max]]*1.038,N$25*1.038)</f>
        <v>80212.654080000008</v>
      </c>
      <c r="AS34" s="73">
        <f>IF(Table145[[#This Row],[APS4 Min]]&gt;O$25,Table145[[#This Row],[APS4 Min]]*1.038,O$25*1.038)</f>
        <v>82817.535840000011</v>
      </c>
      <c r="AT34" s="73">
        <f>IF(Table145[[#This Row],[APS4 Max]]&gt;P$25,Table145[[#This Row],[APS4 Max]]*1.038,P$25*1.038)</f>
        <v>89873.278560000006</v>
      </c>
      <c r="AU34" s="73">
        <f>IF(Table145[[#This Row],[APS5 Min]]&gt;Q$25,Table145[[#This Row],[APS5 Min]]*1.038,Q$25*1.038)</f>
        <v>92327.027520000018</v>
      </c>
      <c r="AV34" s="73">
        <f>IF(Table145[[#This Row],[APS5 Max]]&gt;R$25,Table145[[#This Row],[APS5 Max]]*1.038,R$25*1.038)</f>
        <v>97847.692800000004</v>
      </c>
      <c r="AW34" s="73">
        <f>IF(Table145[[#This Row],[APS6 Min]]&gt;S$25,Table145[[#This Row],[APS6 Min]]*1.038,S$25*1.038)</f>
        <v>99993.778560000021</v>
      </c>
      <c r="AX34" s="73">
        <f>IF(Table145[[#This Row],[APS6 Max]]&gt;T$25,Table145[[#This Row],[APS6 Max]]*1.038,T$25*1.038)</f>
        <v>115023.93552000001</v>
      </c>
      <c r="AY34" s="73">
        <f>IF(Table145[[#This Row],[EL1 Min]]&gt;U$25,Table145[[#This Row],[EL1 Min]]*1.038,U$25*1.038)</f>
        <v>127291.60080000001</v>
      </c>
      <c r="AZ34" s="73">
        <f>IF(Table145[[#This Row],[EL1 Max]]&gt;V$25,Table145[[#This Row],[EL1 Max]]*1.038,V$25*1.038)</f>
        <v>137417.49840000001</v>
      </c>
      <c r="BA34" s="73">
        <f>IF(Table145[[#This Row],[EL2 Min]]&gt;W$25,Table145[[#This Row],[EL2 Min]]*1.038,W$25*1.038)</f>
        <v>146771.5392</v>
      </c>
      <c r="BB34" s="73">
        <f>IF(Table145[[#This Row],[EL2 Max]]&gt;X$25,Table145[[#This Row],[EL2 Max]]*1.038,X$25*1.038)</f>
        <v>171769.98384</v>
      </c>
      <c r="BD34" s="78" t="s">
        <v>58</v>
      </c>
      <c r="BE34" s="73">
        <f>IF(Table143[[#This Row],[APS1 Min]]&gt;I$26,Table143[[#This Row],[APS1 Min]]*1.034,I$26*1.034)</f>
        <v>60260.451588480006</v>
      </c>
      <c r="BF34" s="73">
        <f>IF(Table143[[#This Row],[APS1 Max]]&gt;J$26,Table143[[#This Row],[APS1 Max]]*1.034,J$26*1.034)</f>
        <v>62642.472921600012</v>
      </c>
      <c r="BG34" s="73">
        <f>IF(Table143[[#This Row],[APS2 Min]]&gt;K$26,Table143[[#This Row],[APS2 Min]]*1.034,K$26*1.034)</f>
        <v>68348.608373759998</v>
      </c>
      <c r="BH34" s="73">
        <f>IF(Table143[[#This Row],[APS2 Max]]&gt;L$26,Table143[[#This Row],[APS2 Max]]*1.034,L$26*1.034)</f>
        <v>74849.495086080002</v>
      </c>
      <c r="BI34" s="73">
        <f>IF(Table143[[#This Row],[APS3 Min]]&gt;M$26,Table143[[#This Row],[APS3 Min]]*1.034,M$26*1.034)</f>
        <v>76911.160223040002</v>
      </c>
      <c r="BJ34" s="73">
        <f>IF(Table143[[#This Row],[APS3 Max]]&gt;N$26,Table143[[#This Row],[APS3 Max]]*1.034,N$26*1.034)</f>
        <v>82939.884318720011</v>
      </c>
      <c r="BK34" s="73">
        <f>IF(Table143[[#This Row],[APS4 Min]]&gt;O$26,Table143[[#This Row],[APS4 Min]]*1.034,O$26*1.034)</f>
        <v>85633.332058560016</v>
      </c>
      <c r="BL34" s="73">
        <f>IF(Table143[[#This Row],[APS4 Max]]&gt;P$26,Table143[[#This Row],[APS4 Max]]*1.034,P$26*1.034)</f>
        <v>92928.970031040008</v>
      </c>
      <c r="BM34" s="73">
        <f>IF(Table143[[#This Row],[APS5 Min]]&gt;Q$26,Table143[[#This Row],[APS5 Min]]*1.034,Q$26*1.034)</f>
        <v>95466.14645568002</v>
      </c>
      <c r="BN34" s="73">
        <f>IF(Table143[[#This Row],[APS5 Max]]&gt;R$26,Table143[[#This Row],[APS5 Max]]*1.034,R$26*1.034)</f>
        <v>101174.51435520001</v>
      </c>
      <c r="BO34" s="73">
        <f>IF(Table143[[#This Row],[APS6 Min]]&gt;S$26,Table143[[#This Row],[APS6 Min]]*1.034,S$26*1.034)</f>
        <v>103393.56703104003</v>
      </c>
      <c r="BP34" s="73">
        <f>IF(Table143[[#This Row],[APS6 Max]]&gt;T$26,Table143[[#This Row],[APS6 Max]]*1.034,T$26*1.034)</f>
        <v>118934.74932768002</v>
      </c>
      <c r="BQ34" s="73">
        <f>IF(Table143[[#This Row],[EL1 Min]]&gt;U$26,Table143[[#This Row],[EL1 Min]]*1.034,U$26*1.034)</f>
        <v>131619.51522720003</v>
      </c>
      <c r="BR34" s="73">
        <f>IF(Table143[[#This Row],[EL1 Max]]&gt;V$26,Table143[[#This Row],[EL1 Max]]*1.034,V$26*1.034)</f>
        <v>142089.69334560001</v>
      </c>
      <c r="BS34" s="73">
        <f>IF(Table143[[#This Row],[EL2 Min]]&gt;W$26,Table143[[#This Row],[EL2 Min]]*1.034,W$26*1.034)</f>
        <v>151761.77153279999</v>
      </c>
      <c r="BT34" s="73">
        <f>IF(Table143[[#This Row],[EL2 Max]]&gt;X$26,Table143[[#This Row],[EL2 Max]]*1.034,X$26*1.034)</f>
        <v>177610.16329056001</v>
      </c>
    </row>
    <row r="35" spans="2:72" ht="15.75" customHeight="1" x14ac:dyDescent="0.3">
      <c r="B35" s="78" t="s">
        <v>59</v>
      </c>
      <c r="C35" s="73">
        <v>49596</v>
      </c>
      <c r="D35" s="79">
        <v>54389</v>
      </c>
      <c r="E35" s="80">
        <v>54592</v>
      </c>
      <c r="F35" s="79">
        <v>61556</v>
      </c>
      <c r="G35" s="80">
        <v>62193</v>
      </c>
      <c r="H35" s="79">
        <v>70107</v>
      </c>
      <c r="I35" s="80">
        <v>70166</v>
      </c>
      <c r="J35" s="79">
        <v>78923</v>
      </c>
      <c r="K35" s="80">
        <v>78928</v>
      </c>
      <c r="L35" s="79">
        <v>88655</v>
      </c>
      <c r="M35" s="80">
        <v>88663</v>
      </c>
      <c r="N35" s="79">
        <v>100130</v>
      </c>
      <c r="O35" s="80">
        <v>108931</v>
      </c>
      <c r="P35" s="79">
        <v>125922</v>
      </c>
      <c r="Q35" s="80">
        <v>135992</v>
      </c>
      <c r="R35" s="81">
        <v>163601</v>
      </c>
      <c r="S35" s="77"/>
      <c r="T35" s="78" t="s">
        <v>59</v>
      </c>
      <c r="U35" s="73">
        <v>51579.840000000004</v>
      </c>
      <c r="V35" s="79">
        <v>56564.560000000005</v>
      </c>
      <c r="W35" s="80">
        <v>56775.68</v>
      </c>
      <c r="X35" s="79">
        <v>64018.240000000005</v>
      </c>
      <c r="Y35" s="80">
        <v>64680.72</v>
      </c>
      <c r="Z35" s="79">
        <v>72911.28</v>
      </c>
      <c r="AA35" s="80">
        <v>72972.639999999999</v>
      </c>
      <c r="AB35" s="79">
        <v>82079.92</v>
      </c>
      <c r="AC35" s="80">
        <v>82085.12000000001</v>
      </c>
      <c r="AD35" s="79">
        <v>92201.2</v>
      </c>
      <c r="AE35" s="80">
        <v>92209.52</v>
      </c>
      <c r="AF35" s="79">
        <v>104135.2</v>
      </c>
      <c r="AG35" s="80">
        <v>113288.24</v>
      </c>
      <c r="AH35" s="79">
        <v>130958.88</v>
      </c>
      <c r="AI35" s="80">
        <v>141431.67999999999</v>
      </c>
      <c r="AJ35" s="81">
        <v>170145.04</v>
      </c>
      <c r="AK35" s="77"/>
      <c r="AL35" s="78" t="s">
        <v>59</v>
      </c>
      <c r="AM35" s="73">
        <f>IF(Table145[[#This Row],[APS1 Min]]&gt;I$25,Table145[[#This Row],[APS1 Min]]*1.038,I$25*1.038)</f>
        <v>53976</v>
      </c>
      <c r="AN35" s="73">
        <f>IF(Table145[[#This Row],[APS1 Max]]&gt;J$25,Table145[[#This Row],[APS1 Max]]*1.038,J$25*1.038)</f>
        <v>58714.013280000006</v>
      </c>
      <c r="AO35" s="73">
        <f>IF(Table145[[#This Row],[APS2 Min]]&gt;K$25,Table145[[#This Row],[APS2 Min]]*1.038,K$25*1.038)</f>
        <v>58933.155839999999</v>
      </c>
      <c r="AP35" s="73">
        <f>IF(Table145[[#This Row],[APS2 Max]]&gt;L$25,Table145[[#This Row],[APS2 Max]]*1.038,L$25*1.038)</f>
        <v>66450.933120000002</v>
      </c>
      <c r="AQ35" s="73">
        <f>IF(Table145[[#This Row],[APS3 Min]]&gt;M$25,Table145[[#This Row],[APS3 Min]]*1.038,M$25*1.038)</f>
        <v>67138.587360000005</v>
      </c>
      <c r="AR35" s="73">
        <f>IF(Table145[[#This Row],[APS3 Max]]&gt;N$25,Table145[[#This Row],[APS3 Max]]*1.038,N$25*1.038)</f>
        <v>75681.908639999994</v>
      </c>
      <c r="AS35" s="73">
        <f>IF(Table145[[#This Row],[APS4 Min]]&gt;O$25,Table145[[#This Row],[APS4 Min]]*1.038,O$25*1.038)</f>
        <v>75745.600319999998</v>
      </c>
      <c r="AT35" s="73">
        <f>IF(Table145[[#This Row],[APS4 Max]]&gt;P$25,Table145[[#This Row],[APS4 Max]]*1.038,P$25*1.038)</f>
        <v>85198.956959999996</v>
      </c>
      <c r="AU35" s="73">
        <f>IF(Table145[[#This Row],[APS5 Min]]&gt;Q$25,Table145[[#This Row],[APS5 Min]]*1.038,Q$25*1.038)</f>
        <v>85204.354560000007</v>
      </c>
      <c r="AV35" s="73">
        <f>IF(Table145[[#This Row],[APS5 Max]]&gt;R$25,Table145[[#This Row],[APS5 Max]]*1.038,R$25*1.038)</f>
        <v>95704.845600000001</v>
      </c>
      <c r="AW35" s="73">
        <f>IF(Table145[[#This Row],[APS6 Min]]&gt;S$25,Table145[[#This Row],[APS6 Min]]*1.038,S$25*1.038)</f>
        <v>95713.48176000001</v>
      </c>
      <c r="AX35" s="73">
        <f>IF(Table145[[#This Row],[APS6 Max]]&gt;T$25,Table145[[#This Row],[APS6 Max]]*1.038,T$25*1.038)</f>
        <v>108092.3376</v>
      </c>
      <c r="AY35" s="73">
        <f>IF(Table145[[#This Row],[EL1 Min]]&gt;U$25,Table145[[#This Row],[EL1 Min]]*1.038,U$25*1.038)</f>
        <v>117593.19312000001</v>
      </c>
      <c r="AZ35" s="73">
        <f>IF(Table145[[#This Row],[EL1 Max]]&gt;V$25,Table145[[#This Row],[EL1 Max]]*1.038,V$25*1.038)</f>
        <v>135935.31744000001</v>
      </c>
      <c r="BA35" s="73">
        <f>IF(Table145[[#This Row],[EL2 Min]]&gt;W$25,Table145[[#This Row],[EL2 Min]]*1.038,W$25*1.038)</f>
        <v>146806.08384000001</v>
      </c>
      <c r="BB35" s="73">
        <f>IF(Table145[[#This Row],[EL2 Max]]&gt;X$25,Table145[[#This Row],[EL2 Max]]*1.038,X$25*1.038)</f>
        <v>176610.55152000001</v>
      </c>
      <c r="BD35" s="78" t="s">
        <v>59</v>
      </c>
      <c r="BE35" s="73">
        <f>IF(Table143[[#This Row],[APS1 Min]]&gt;I$26,Table143[[#This Row],[APS1 Min]]*1.034,I$26*1.034)</f>
        <v>56369.295840000006</v>
      </c>
      <c r="BF35" s="73">
        <f>IF(Table143[[#This Row],[APS1 Max]]&gt;J$26,Table143[[#This Row],[APS1 Max]]*1.034,J$26*1.034)</f>
        <v>60710.28973152001</v>
      </c>
      <c r="BG35" s="73">
        <f>IF(Table143[[#This Row],[APS2 Min]]&gt;K$26,Table143[[#This Row],[APS2 Min]]*1.034,K$26*1.034)</f>
        <v>61543.997198112003</v>
      </c>
      <c r="BH35" s="73">
        <f>IF(Table143[[#This Row],[APS2 Max]]&gt;L$26,Table143[[#This Row],[APS2 Max]]*1.034,L$26*1.034)</f>
        <v>68710.264846079997</v>
      </c>
      <c r="BI35" s="73">
        <f>IF(Table143[[#This Row],[APS3 Min]]&gt;M$26,Table143[[#This Row],[APS3 Min]]*1.034,M$26*1.034)</f>
        <v>69421.299330240014</v>
      </c>
      <c r="BJ35" s="73">
        <f>IF(Table143[[#This Row],[APS3 Max]]&gt;N$26,Table143[[#This Row],[APS3 Max]]*1.034,N$26*1.034)</f>
        <v>78255.093533759995</v>
      </c>
      <c r="BK35" s="73">
        <f>IF(Table143[[#This Row],[APS4 Min]]&gt;O$26,Table143[[#This Row],[APS4 Min]]*1.034,O$26*1.034)</f>
        <v>78320.950730879995</v>
      </c>
      <c r="BL35" s="73">
        <f>IF(Table143[[#This Row],[APS4 Max]]&gt;P$26,Table143[[#This Row],[APS4 Max]]*1.034,P$26*1.034)</f>
        <v>88095.721496639992</v>
      </c>
      <c r="BM35" s="73">
        <f>IF(Table143[[#This Row],[APS5 Min]]&gt;Q$26,Table143[[#This Row],[APS5 Min]]*1.034,Q$26*1.034)</f>
        <v>88101.302615040011</v>
      </c>
      <c r="BN35" s="73">
        <f>IF(Table143[[#This Row],[APS5 Max]]&gt;R$26,Table143[[#This Row],[APS5 Max]]*1.034,R$26*1.034)</f>
        <v>98958.810350400003</v>
      </c>
      <c r="BO35" s="73">
        <f>IF(Table143[[#This Row],[APS6 Min]]&gt;S$26,Table143[[#This Row],[APS6 Min]]*1.034,S$26*1.034)</f>
        <v>98967.740139840011</v>
      </c>
      <c r="BP35" s="73">
        <f>IF(Table143[[#This Row],[APS6 Max]]&gt;T$26,Table143[[#This Row],[APS6 Max]]*1.034,T$26*1.034)</f>
        <v>111767.4770784</v>
      </c>
      <c r="BQ35" s="73">
        <f>IF(Table143[[#This Row],[EL1 Min]]&gt;U$26,Table143[[#This Row],[EL1 Min]]*1.034,U$26*1.034)</f>
        <v>121591.36168608001</v>
      </c>
      <c r="BR35" s="73">
        <f>IF(Table143[[#This Row],[EL1 Max]]&gt;V$26,Table143[[#This Row],[EL1 Max]]*1.034,V$26*1.034)</f>
        <v>140557.11823296003</v>
      </c>
      <c r="BS35" s="73">
        <f>IF(Table143[[#This Row],[EL2 Min]]&gt;W$26,Table143[[#This Row],[EL2 Min]]*1.034,W$26*1.034)</f>
        <v>151797.49069056002</v>
      </c>
      <c r="BT35" s="73">
        <f>IF(Table143[[#This Row],[EL2 Max]]&gt;X$26,Table143[[#This Row],[EL2 Max]]*1.034,X$26*1.034)</f>
        <v>182615.31027168001</v>
      </c>
    </row>
    <row r="36" spans="2:72" ht="15.75" customHeight="1" x14ac:dyDescent="0.3">
      <c r="B36" s="78" t="s">
        <v>60</v>
      </c>
      <c r="C36" s="73">
        <v>51996</v>
      </c>
      <c r="D36" s="79">
        <v>57472</v>
      </c>
      <c r="E36" s="80">
        <v>58842</v>
      </c>
      <c r="F36" s="79">
        <v>65250</v>
      </c>
      <c r="G36" s="80">
        <v>67018</v>
      </c>
      <c r="H36" s="79">
        <v>72339</v>
      </c>
      <c r="I36" s="80">
        <v>74703</v>
      </c>
      <c r="J36" s="79">
        <v>81109</v>
      </c>
      <c r="K36" s="80">
        <v>83320</v>
      </c>
      <c r="L36" s="79">
        <v>88348</v>
      </c>
      <c r="M36" s="80">
        <v>92228</v>
      </c>
      <c r="N36" s="79">
        <v>103370</v>
      </c>
      <c r="O36" s="80">
        <v>114589</v>
      </c>
      <c r="P36" s="79">
        <v>126815</v>
      </c>
      <c r="Q36" s="80">
        <v>132847</v>
      </c>
      <c r="R36" s="81">
        <v>155684</v>
      </c>
      <c r="S36" s="77"/>
      <c r="T36" s="78" t="s">
        <v>60</v>
      </c>
      <c r="U36" s="73">
        <v>54075.840000000004</v>
      </c>
      <c r="V36" s="79">
        <v>59770.880000000005</v>
      </c>
      <c r="W36" s="80">
        <v>61195.68</v>
      </c>
      <c r="X36" s="79">
        <v>67860</v>
      </c>
      <c r="Y36" s="80">
        <v>69698.720000000001</v>
      </c>
      <c r="Z36" s="79">
        <v>75232.56</v>
      </c>
      <c r="AA36" s="80">
        <v>77691.12000000001</v>
      </c>
      <c r="AB36" s="79">
        <v>84353.36</v>
      </c>
      <c r="AC36" s="80">
        <v>86652.800000000003</v>
      </c>
      <c r="AD36" s="79">
        <v>91881.919999999998</v>
      </c>
      <c r="AE36" s="80">
        <v>95917.12000000001</v>
      </c>
      <c r="AF36" s="79">
        <v>107504.8</v>
      </c>
      <c r="AG36" s="80">
        <v>119172.56</v>
      </c>
      <c r="AH36" s="79">
        <v>131887.6</v>
      </c>
      <c r="AI36" s="80">
        <v>138160.88</v>
      </c>
      <c r="AJ36" s="81">
        <v>161911.36000000002</v>
      </c>
      <c r="AK36" s="77"/>
      <c r="AL36" s="78" t="s">
        <v>60</v>
      </c>
      <c r="AM36" s="73">
        <f>IF(Table145[[#This Row],[APS1 Min]]&gt;I$25,Table145[[#This Row],[APS1 Min]]*1.038,I$25*1.038)</f>
        <v>56130.721920000004</v>
      </c>
      <c r="AN36" s="73">
        <f>IF(Table145[[#This Row],[APS1 Max]]&gt;J$25,Table145[[#This Row],[APS1 Max]]*1.038,J$25*1.038)</f>
        <v>62042.173440000006</v>
      </c>
      <c r="AO36" s="73">
        <f>IF(Table145[[#This Row],[APS2 Min]]&gt;K$25,Table145[[#This Row],[APS2 Min]]*1.038,K$25*1.038)</f>
        <v>63521.115840000006</v>
      </c>
      <c r="AP36" s="73">
        <f>IF(Table145[[#This Row],[APS2 Max]]&gt;L$25,Table145[[#This Row],[APS2 Max]]*1.038,L$25*1.038)</f>
        <v>70438.680000000008</v>
      </c>
      <c r="AQ36" s="73">
        <f>IF(Table145[[#This Row],[APS3 Min]]&gt;M$25,Table145[[#This Row],[APS3 Min]]*1.038,M$25*1.038)</f>
        <v>72347.271359999999</v>
      </c>
      <c r="AR36" s="73">
        <f>IF(Table145[[#This Row],[APS3 Max]]&gt;N$25,Table145[[#This Row],[APS3 Max]]*1.038,N$25*1.038)</f>
        <v>78091.397280000005</v>
      </c>
      <c r="AS36" s="73">
        <f>IF(Table145[[#This Row],[APS4 Min]]&gt;O$25,Table145[[#This Row],[APS4 Min]]*1.038,O$25*1.038)</f>
        <v>80643.382560000013</v>
      </c>
      <c r="AT36" s="73">
        <f>IF(Table145[[#This Row],[APS4 Max]]&gt;P$25,Table145[[#This Row],[APS4 Max]]*1.038,P$25*1.038)</f>
        <v>87558.787680000009</v>
      </c>
      <c r="AU36" s="73">
        <f>IF(Table145[[#This Row],[APS5 Min]]&gt;Q$25,Table145[[#This Row],[APS5 Min]]*1.038,Q$25*1.038)</f>
        <v>89945.606400000004</v>
      </c>
      <c r="AV36" s="73">
        <f>IF(Table145[[#This Row],[APS5 Max]]&gt;R$25,Table145[[#This Row],[APS5 Max]]*1.038,R$25*1.038)</f>
        <v>95373.432960000006</v>
      </c>
      <c r="AW36" s="73">
        <f>IF(Table145[[#This Row],[APS6 Min]]&gt;S$25,Table145[[#This Row],[APS6 Min]]*1.038,S$25*1.038)</f>
        <v>99561.970560000016</v>
      </c>
      <c r="AX36" s="73">
        <f>IF(Table145[[#This Row],[APS6 Max]]&gt;T$25,Table145[[#This Row],[APS6 Max]]*1.038,T$25*1.038)</f>
        <v>111589.98240000001</v>
      </c>
      <c r="AY36" s="73">
        <f>IF(Table145[[#This Row],[EL1 Min]]&gt;U$25,Table145[[#This Row],[EL1 Min]]*1.038,U$25*1.038)</f>
        <v>123701.11728000001</v>
      </c>
      <c r="AZ36" s="73">
        <f>IF(Table145[[#This Row],[EL1 Max]]&gt;V$25,Table145[[#This Row],[EL1 Max]]*1.038,V$25*1.038)</f>
        <v>136899.32880000002</v>
      </c>
      <c r="BA36" s="73">
        <f>IF(Table145[[#This Row],[EL2 Min]]&gt;W$25,Table145[[#This Row],[EL2 Min]]*1.038,W$25*1.038)</f>
        <v>143410.99344000002</v>
      </c>
      <c r="BB36" s="73">
        <f>IF(Table145[[#This Row],[EL2 Max]]&gt;X$25,Table145[[#This Row],[EL2 Max]]*1.038,X$25*1.038)</f>
        <v>168063.99168000004</v>
      </c>
      <c r="BD36" s="78" t="s">
        <v>60</v>
      </c>
      <c r="BE36" s="73">
        <f>IF(Table143[[#This Row],[APS1 Min]]&gt;I$26,Table143[[#This Row],[APS1 Min]]*1.034,I$26*1.034)</f>
        <v>58039.166465280003</v>
      </c>
      <c r="BF36" s="73">
        <f>IF(Table143[[#This Row],[APS1 Max]]&gt;J$26,Table143[[#This Row],[APS1 Max]]*1.034,J$26*1.034)</f>
        <v>64151.607336960005</v>
      </c>
      <c r="BG36" s="73">
        <f>IF(Table143[[#This Row],[APS2 Min]]&gt;K$26,Table143[[#This Row],[APS2 Min]]*1.034,K$26*1.034)</f>
        <v>65680.833778560002</v>
      </c>
      <c r="BH36" s="73">
        <f>IF(Table143[[#This Row],[APS2 Max]]&gt;L$26,Table143[[#This Row],[APS2 Max]]*1.034,L$26*1.034)</f>
        <v>72833.595120000013</v>
      </c>
      <c r="BI36" s="73">
        <f>IF(Table143[[#This Row],[APS3 Min]]&gt;M$26,Table143[[#This Row],[APS3 Min]]*1.034,M$26*1.034)</f>
        <v>74807.078586240008</v>
      </c>
      <c r="BJ36" s="73">
        <f>IF(Table143[[#This Row],[APS3 Max]]&gt;N$26,Table143[[#This Row],[APS3 Max]]*1.034,N$26*1.034)</f>
        <v>80746.504787520011</v>
      </c>
      <c r="BK36" s="73">
        <f>IF(Table143[[#This Row],[APS4 Min]]&gt;O$26,Table143[[#This Row],[APS4 Min]]*1.034,O$26*1.034)</f>
        <v>83385.257567040011</v>
      </c>
      <c r="BL36" s="73">
        <f>IF(Table143[[#This Row],[APS4 Max]]&gt;P$26,Table143[[#This Row],[APS4 Max]]*1.034,P$26*1.034)</f>
        <v>90535.786461120006</v>
      </c>
      <c r="BM36" s="73">
        <f>IF(Table143[[#This Row],[APS5 Min]]&gt;Q$26,Table143[[#This Row],[APS5 Min]]*1.034,Q$26*1.034)</f>
        <v>93003.757017600001</v>
      </c>
      <c r="BN36" s="73">
        <f>IF(Table143[[#This Row],[APS5 Max]]&gt;R$26,Table143[[#This Row],[APS5 Max]]*1.034,R$26*1.034)</f>
        <v>98616.129680640006</v>
      </c>
      <c r="BO36" s="73">
        <f>IF(Table143[[#This Row],[APS6 Min]]&gt;S$26,Table143[[#This Row],[APS6 Min]]*1.034,S$26*1.034)</f>
        <v>102947.07755904002</v>
      </c>
      <c r="BP36" s="73">
        <f>IF(Table143[[#This Row],[APS6 Max]]&gt;T$26,Table143[[#This Row],[APS6 Max]]*1.034,T$26*1.034)</f>
        <v>115384.04180160002</v>
      </c>
      <c r="BQ36" s="73">
        <f>IF(Table143[[#This Row],[EL1 Min]]&gt;U$26,Table143[[#This Row],[EL1 Min]]*1.034,U$26*1.034)</f>
        <v>127906.95526752001</v>
      </c>
      <c r="BR36" s="73">
        <f>IF(Table143[[#This Row],[EL1 Max]]&gt;V$26,Table143[[#This Row],[EL1 Max]]*1.034,V$26*1.034)</f>
        <v>141553.90597920003</v>
      </c>
      <c r="BS36" s="73">
        <f>IF(Table143[[#This Row],[EL2 Min]]&gt;W$26,Table143[[#This Row],[EL2 Min]]*1.034,W$26*1.034)</f>
        <v>148286.96721696004</v>
      </c>
      <c r="BT36" s="73">
        <f>IF(Table143[[#This Row],[EL2 Max]]&gt;X$26,Table143[[#This Row],[EL2 Max]]*1.034,X$26*1.034)</f>
        <v>173778.16739712004</v>
      </c>
    </row>
    <row r="37" spans="2:72" ht="15.75" customHeight="1" x14ac:dyDescent="0.3">
      <c r="B37" s="78" t="s">
        <v>61</v>
      </c>
      <c r="C37" s="73">
        <v>50878</v>
      </c>
      <c r="D37" s="79">
        <v>56042</v>
      </c>
      <c r="E37" s="80">
        <v>57342</v>
      </c>
      <c r="F37" s="79">
        <v>63392</v>
      </c>
      <c r="G37" s="80">
        <v>65064</v>
      </c>
      <c r="H37" s="79">
        <v>70083</v>
      </c>
      <c r="I37" s="80">
        <v>74329</v>
      </c>
      <c r="J37" s="79">
        <v>78362</v>
      </c>
      <c r="K37" s="80">
        <v>82032</v>
      </c>
      <c r="L37" s="79">
        <v>85197</v>
      </c>
      <c r="M37" s="80">
        <v>89905</v>
      </c>
      <c r="N37" s="79">
        <v>99381</v>
      </c>
      <c r="O37" s="80">
        <v>113600</v>
      </c>
      <c r="P37" s="79">
        <v>119395</v>
      </c>
      <c r="Q37" s="80">
        <v>141700</v>
      </c>
      <c r="R37" s="81">
        <v>153978</v>
      </c>
      <c r="S37" s="77"/>
      <c r="T37" s="78" t="s">
        <v>61</v>
      </c>
      <c r="U37" s="73">
        <v>52913.120000000003</v>
      </c>
      <c r="V37" s="79">
        <v>58283.68</v>
      </c>
      <c r="W37" s="80">
        <v>59635.68</v>
      </c>
      <c r="X37" s="79">
        <v>65927.680000000008</v>
      </c>
      <c r="Y37" s="80">
        <v>67666.559999999998</v>
      </c>
      <c r="Z37" s="79">
        <v>72886.320000000007</v>
      </c>
      <c r="AA37" s="80">
        <v>77302.16</v>
      </c>
      <c r="AB37" s="79">
        <v>81496.479999999996</v>
      </c>
      <c r="AC37" s="80">
        <v>85313.279999999999</v>
      </c>
      <c r="AD37" s="79">
        <v>88604.88</v>
      </c>
      <c r="AE37" s="80">
        <v>93501.2</v>
      </c>
      <c r="AF37" s="79">
        <v>103356.24</v>
      </c>
      <c r="AG37" s="80">
        <v>118144</v>
      </c>
      <c r="AH37" s="79">
        <v>124170.8</v>
      </c>
      <c r="AI37" s="80">
        <v>147368</v>
      </c>
      <c r="AJ37" s="81">
        <v>160137.12</v>
      </c>
      <c r="AK37" s="77"/>
      <c r="AL37" s="78" t="s">
        <v>61</v>
      </c>
      <c r="AM37" s="73">
        <f>IF(Table145[[#This Row],[APS1 Min]]&gt;I$25,Table145[[#This Row],[APS1 Min]]*1.038,I$25*1.038)</f>
        <v>54923.818560000007</v>
      </c>
      <c r="AN37" s="73">
        <f>IF(Table145[[#This Row],[APS1 Max]]&gt;J$25,Table145[[#This Row],[APS1 Max]]*1.038,J$25*1.038)</f>
        <v>60498.459840000003</v>
      </c>
      <c r="AO37" s="73">
        <f>IF(Table145[[#This Row],[APS2 Min]]&gt;K$25,Table145[[#This Row],[APS2 Min]]*1.038,K$25*1.038)</f>
        <v>61901.83584</v>
      </c>
      <c r="AP37" s="73">
        <f>IF(Table145[[#This Row],[APS2 Max]]&gt;L$25,Table145[[#This Row],[APS2 Max]]*1.038,L$25*1.038)</f>
        <v>68432.931840000005</v>
      </c>
      <c r="AQ37" s="73">
        <f>IF(Table145[[#This Row],[APS3 Min]]&gt;M$25,Table145[[#This Row],[APS3 Min]]*1.038,M$25*1.038)</f>
        <v>70237.889280000003</v>
      </c>
      <c r="AR37" s="73">
        <f>IF(Table145[[#This Row],[APS3 Max]]&gt;N$25,Table145[[#This Row],[APS3 Max]]*1.038,N$25*1.038)</f>
        <v>75656.000160000011</v>
      </c>
      <c r="AS37" s="73">
        <f>IF(Table145[[#This Row],[APS4 Min]]&gt;O$25,Table145[[#This Row],[APS4 Min]]*1.038,O$25*1.038)</f>
        <v>80239.642080000005</v>
      </c>
      <c r="AT37" s="73">
        <f>IF(Table145[[#This Row],[APS4 Max]]&gt;P$25,Table145[[#This Row],[APS4 Max]]*1.038,P$25*1.038)</f>
        <v>84593.346239999999</v>
      </c>
      <c r="AU37" s="73">
        <f>IF(Table145[[#This Row],[APS5 Min]]&gt;Q$25,Table145[[#This Row],[APS5 Min]]*1.038,Q$25*1.038)</f>
        <v>88555.184640000007</v>
      </c>
      <c r="AV37" s="73">
        <f>IF(Table145[[#This Row],[APS5 Max]]&gt;R$25,Table145[[#This Row],[APS5 Max]]*1.038,R$25*1.038)</f>
        <v>91971.865440000009</v>
      </c>
      <c r="AW37" s="73">
        <f>IF(Table145[[#This Row],[APS6 Min]]&gt;S$25,Table145[[#This Row],[APS6 Min]]*1.038,S$25*1.038)</f>
        <v>97054.245599999995</v>
      </c>
      <c r="AX37" s="73">
        <f>IF(Table145[[#This Row],[APS6 Max]]&gt;T$25,Table145[[#This Row],[APS6 Max]]*1.038,T$25*1.038)</f>
        <v>107283.77712000001</v>
      </c>
      <c r="AY37" s="73">
        <f>IF(Table145[[#This Row],[EL1 Min]]&gt;U$25,Table145[[#This Row],[EL1 Min]]*1.038,U$25*1.038)</f>
        <v>122633.47200000001</v>
      </c>
      <c r="AZ37" s="73">
        <f>IF(Table145[[#This Row],[EL1 Max]]&gt;V$25,Table145[[#This Row],[EL1 Max]]*1.038,V$25*1.038)</f>
        <v>128889.29040000001</v>
      </c>
      <c r="BA37" s="73">
        <f>IF(Table145[[#This Row],[EL2 Min]]&gt;W$25,Table145[[#This Row],[EL2 Min]]*1.038,W$25*1.038)</f>
        <v>152967.984</v>
      </c>
      <c r="BB37" s="73">
        <f>IF(Table145[[#This Row],[EL2 Max]]&gt;X$25,Table145[[#This Row],[EL2 Max]]*1.038,X$25*1.038)</f>
        <v>166222.33056</v>
      </c>
      <c r="BD37" s="78" t="s">
        <v>61</v>
      </c>
      <c r="BE37" s="73">
        <f>IF(Table143[[#This Row],[APS1 Min]]&gt;I$26,Table143[[#This Row],[APS1 Min]]*1.034,I$26*1.034)</f>
        <v>56791.228391040007</v>
      </c>
      <c r="BF37" s="73">
        <f>IF(Table143[[#This Row],[APS1 Max]]&gt;J$26,Table143[[#This Row],[APS1 Max]]*1.034,J$26*1.034)</f>
        <v>62555.407474560008</v>
      </c>
      <c r="BG37" s="73">
        <f>IF(Table143[[#This Row],[APS2 Min]]&gt;K$26,Table143[[#This Row],[APS2 Min]]*1.034,K$26*1.034)</f>
        <v>64006.498258560001</v>
      </c>
      <c r="BH37" s="73">
        <f>IF(Table143[[#This Row],[APS2 Max]]&gt;L$26,Table143[[#This Row],[APS2 Max]]*1.034,L$26*1.034)</f>
        <v>70759.651522560001</v>
      </c>
      <c r="BI37" s="73">
        <f>IF(Table143[[#This Row],[APS3 Min]]&gt;M$26,Table143[[#This Row],[APS3 Min]]*1.034,M$26*1.034)</f>
        <v>72625.977515520004</v>
      </c>
      <c r="BJ37" s="73">
        <f>IF(Table143[[#This Row],[APS3 Max]]&gt;N$26,Table143[[#This Row],[APS3 Max]]*1.034,N$26*1.034)</f>
        <v>78228.304165440015</v>
      </c>
      <c r="BK37" s="73">
        <f>IF(Table143[[#This Row],[APS4 Min]]&gt;O$26,Table143[[#This Row],[APS4 Min]]*1.034,O$26*1.034)</f>
        <v>82967.789910720006</v>
      </c>
      <c r="BL37" s="73">
        <f>IF(Table143[[#This Row],[APS4 Max]]&gt;P$26,Table143[[#This Row],[APS4 Max]]*1.034,P$26*1.034)</f>
        <v>87469.520012160006</v>
      </c>
      <c r="BM37" s="73">
        <f>IF(Table143[[#This Row],[APS5 Min]]&gt;Q$26,Table143[[#This Row],[APS5 Min]]*1.034,Q$26*1.034)</f>
        <v>91566.060917760013</v>
      </c>
      <c r="BN37" s="73">
        <f>IF(Table143[[#This Row],[APS5 Max]]&gt;R$26,Table143[[#This Row],[APS5 Max]]*1.034,R$26*1.034)</f>
        <v>95098.908864960016</v>
      </c>
      <c r="BO37" s="73">
        <f>IF(Table143[[#This Row],[APS6 Min]]&gt;S$26,Table143[[#This Row],[APS6 Min]]*1.034,S$26*1.034)</f>
        <v>100354.0899504</v>
      </c>
      <c r="BP37" s="73">
        <f>IF(Table143[[#This Row],[APS6 Max]]&gt;T$26,Table143[[#This Row],[APS6 Max]]*1.034,T$26*1.034)</f>
        <v>110931.42554208002</v>
      </c>
      <c r="BQ37" s="73">
        <f>IF(Table143[[#This Row],[EL1 Min]]&gt;U$26,Table143[[#This Row],[EL1 Min]]*1.034,U$26*1.034)</f>
        <v>126803.01004800001</v>
      </c>
      <c r="BR37" s="73">
        <f>IF(Table143[[#This Row],[EL1 Max]]&gt;V$26,Table143[[#This Row],[EL1 Max]]*1.034,V$26*1.034)</f>
        <v>133271.52627360003</v>
      </c>
      <c r="BS37" s="73">
        <f>IF(Table143[[#This Row],[EL2 Min]]&gt;W$26,Table143[[#This Row],[EL2 Min]]*1.034,W$26*1.034)</f>
        <v>158168.895456</v>
      </c>
      <c r="BT37" s="73">
        <f>IF(Table143[[#This Row],[EL2 Max]]&gt;X$26,Table143[[#This Row],[EL2 Max]]*1.034,X$26*1.034)</f>
        <v>171873.88979904001</v>
      </c>
    </row>
    <row r="38" spans="2:72" ht="15.75" customHeight="1" x14ac:dyDescent="0.3">
      <c r="B38" s="78" t="s">
        <v>62</v>
      </c>
      <c r="C38" s="73">
        <v>50158</v>
      </c>
      <c r="D38" s="79">
        <v>54140</v>
      </c>
      <c r="E38" s="80">
        <v>56273</v>
      </c>
      <c r="F38" s="79">
        <v>62399</v>
      </c>
      <c r="G38" s="80">
        <v>65103</v>
      </c>
      <c r="H38" s="79">
        <v>70266</v>
      </c>
      <c r="I38" s="80">
        <v>71560</v>
      </c>
      <c r="J38" s="79">
        <v>77699</v>
      </c>
      <c r="K38" s="80">
        <v>79234</v>
      </c>
      <c r="L38" s="79">
        <v>84019</v>
      </c>
      <c r="M38" s="80">
        <v>86452</v>
      </c>
      <c r="N38" s="79">
        <v>97832</v>
      </c>
      <c r="O38" s="80">
        <v>108995</v>
      </c>
      <c r="P38" s="79">
        <v>131404</v>
      </c>
      <c r="Q38" s="80">
        <v>136177</v>
      </c>
      <c r="R38" s="81">
        <v>153430</v>
      </c>
      <c r="S38" s="77"/>
      <c r="T38" s="78" t="s">
        <v>62</v>
      </c>
      <c r="U38" s="73">
        <v>52164.32</v>
      </c>
      <c r="V38" s="79">
        <v>56305.599999999999</v>
      </c>
      <c r="W38" s="80">
        <v>58523.920000000006</v>
      </c>
      <c r="X38" s="79">
        <v>64894.96</v>
      </c>
      <c r="Y38" s="80">
        <v>67707.12</v>
      </c>
      <c r="Z38" s="79">
        <v>73076.639999999999</v>
      </c>
      <c r="AA38" s="80">
        <v>74422.400000000009</v>
      </c>
      <c r="AB38" s="79">
        <v>80806.960000000006</v>
      </c>
      <c r="AC38" s="80">
        <v>82403.360000000001</v>
      </c>
      <c r="AD38" s="79">
        <v>87379.760000000009</v>
      </c>
      <c r="AE38" s="80">
        <v>89910.080000000002</v>
      </c>
      <c r="AF38" s="79">
        <v>101745.28</v>
      </c>
      <c r="AG38" s="80">
        <v>113354.8</v>
      </c>
      <c r="AH38" s="79">
        <v>136660.16</v>
      </c>
      <c r="AI38" s="80">
        <v>141624.08000000002</v>
      </c>
      <c r="AJ38" s="81">
        <v>159567.20000000001</v>
      </c>
      <c r="AK38" s="77"/>
      <c r="AL38" s="78" t="s">
        <v>62</v>
      </c>
      <c r="AM38" s="73">
        <f>IF(Table145[[#This Row],[APS1 Min]]&gt;I$25,Table145[[#This Row],[APS1 Min]]*1.038,I$25*1.038)</f>
        <v>54146.564160000002</v>
      </c>
      <c r="AN38" s="73">
        <f>IF(Table145[[#This Row],[APS1 Max]]&gt;J$25,Table145[[#This Row],[APS1 Max]]*1.038,J$25*1.038)</f>
        <v>58445.212800000001</v>
      </c>
      <c r="AO38" s="73">
        <f>IF(Table145[[#This Row],[APS2 Min]]&gt;K$25,Table145[[#This Row],[APS2 Min]]*1.038,K$25*1.038)</f>
        <v>60747.828960000006</v>
      </c>
      <c r="AP38" s="73">
        <f>IF(Table145[[#This Row],[APS2 Max]]&gt;L$25,Table145[[#This Row],[APS2 Max]]*1.038,L$25*1.038)</f>
        <v>67360.968479999996</v>
      </c>
      <c r="AQ38" s="73">
        <f>IF(Table145[[#This Row],[APS3 Min]]&gt;M$25,Table145[[#This Row],[APS3 Min]]*1.038,M$25*1.038)</f>
        <v>70279.990559999991</v>
      </c>
      <c r="AR38" s="73">
        <f>IF(Table145[[#This Row],[APS3 Max]]&gt;N$25,Table145[[#This Row],[APS3 Max]]*1.038,N$25*1.038)</f>
        <v>75853.552320000003</v>
      </c>
      <c r="AS38" s="73">
        <f>IF(Table145[[#This Row],[APS4 Min]]&gt;O$25,Table145[[#This Row],[APS4 Min]]*1.038,O$25*1.038)</f>
        <v>77250.45120000001</v>
      </c>
      <c r="AT38" s="73">
        <f>IF(Table145[[#This Row],[APS4 Max]]&gt;P$25,Table145[[#This Row],[APS4 Max]]*1.038,P$25*1.038)</f>
        <v>83877.624480000013</v>
      </c>
      <c r="AU38" s="73">
        <f>IF(Table145[[#This Row],[APS5 Min]]&gt;Q$25,Table145[[#This Row],[APS5 Min]]*1.038,Q$25*1.038)</f>
        <v>85534.687680000003</v>
      </c>
      <c r="AV38" s="73">
        <f>IF(Table145[[#This Row],[APS5 Max]]&gt;R$25,Table145[[#This Row],[APS5 Max]]*1.038,R$25*1.038)</f>
        <v>90899.90208</v>
      </c>
      <c r="AW38" s="73">
        <f>IF(Table145[[#This Row],[APS6 Min]]&gt;S$25,Table145[[#This Row],[APS6 Min]]*1.038,S$25*1.038)</f>
        <v>93626.7696</v>
      </c>
      <c r="AX38" s="73">
        <f>IF(Table145[[#This Row],[APS6 Max]]&gt;T$25,Table145[[#This Row],[APS6 Max]]*1.038,T$25*1.038)</f>
        <v>105611.60064</v>
      </c>
      <c r="AY38" s="73">
        <f>IF(Table145[[#This Row],[EL1 Min]]&gt;U$25,Table145[[#This Row],[EL1 Min]]*1.038,U$25*1.038)</f>
        <v>117662.28240000001</v>
      </c>
      <c r="AZ38" s="73">
        <f>IF(Table145[[#This Row],[EL1 Max]]&gt;V$25,Table145[[#This Row],[EL1 Max]]*1.038,V$25*1.038)</f>
        <v>141853.24608000001</v>
      </c>
      <c r="BA38" s="73">
        <f>IF(Table145[[#This Row],[EL2 Min]]&gt;W$25,Table145[[#This Row],[EL2 Min]]*1.038,W$25*1.038)</f>
        <v>147005.79504000003</v>
      </c>
      <c r="BB38" s="73">
        <f>IF(Table145[[#This Row],[EL2 Max]]&gt;X$25,Table145[[#This Row],[EL2 Max]]*1.038,X$25*1.038)</f>
        <v>165630.75360000003</v>
      </c>
      <c r="BD38" s="78" t="s">
        <v>62</v>
      </c>
      <c r="BE38" s="73">
        <f>IF(Table143[[#This Row],[APS1 Min]]&gt;I$26,Table143[[#This Row],[APS1 Min]]*1.034,I$26*1.034)</f>
        <v>56369.295840000006</v>
      </c>
      <c r="BF38" s="73">
        <f>IF(Table143[[#This Row],[APS1 Max]]&gt;J$26,Table143[[#This Row],[APS1 Max]]*1.034,J$26*1.034)</f>
        <v>60432.350035200005</v>
      </c>
      <c r="BG38" s="73">
        <f>IF(Table143[[#This Row],[APS2 Min]]&gt;K$26,Table143[[#This Row],[APS2 Min]]*1.034,K$26*1.034)</f>
        <v>62813.25514464001</v>
      </c>
      <c r="BH38" s="73">
        <f>IF(Table143[[#This Row],[APS2 Max]]&gt;L$26,Table143[[#This Row],[APS2 Max]]*1.034,L$26*1.034)</f>
        <v>69651.241408319998</v>
      </c>
      <c r="BI38" s="73">
        <f>IF(Table143[[#This Row],[APS3 Min]]&gt;M$26,Table143[[#This Row],[APS3 Min]]*1.034,M$26*1.034)</f>
        <v>72669.510239039999</v>
      </c>
      <c r="BJ38" s="73">
        <f>IF(Table143[[#This Row],[APS3 Max]]&gt;N$26,Table143[[#This Row],[APS3 Max]]*1.034,N$26*1.034)</f>
        <v>78432.573098880006</v>
      </c>
      <c r="BK38" s="73">
        <f>IF(Table143[[#This Row],[APS4 Min]]&gt;O$26,Table143[[#This Row],[APS4 Min]]*1.034,O$26*1.034)</f>
        <v>79876.966540800015</v>
      </c>
      <c r="BL38" s="73">
        <f>IF(Table143[[#This Row],[APS4 Max]]&gt;P$26,Table143[[#This Row],[APS4 Max]]*1.034,P$26*1.034)</f>
        <v>86729.463712320023</v>
      </c>
      <c r="BM38" s="73">
        <f>IF(Table143[[#This Row],[APS5 Min]]&gt;Q$26,Table143[[#This Row],[APS5 Min]]*1.034,Q$26*1.034)</f>
        <v>88442.867061120007</v>
      </c>
      <c r="BN38" s="73">
        <f>IF(Table143[[#This Row],[APS5 Max]]&gt;R$26,Table143[[#This Row],[APS5 Max]]*1.034,R$26*1.034)</f>
        <v>94930.403738227193</v>
      </c>
      <c r="BO38" s="73">
        <f>IF(Table143[[#This Row],[APS6 Min]]&gt;S$26,Table143[[#This Row],[APS6 Min]]*1.034,S$26*1.034)</f>
        <v>97778.180564063994</v>
      </c>
      <c r="BP38" s="73">
        <f>IF(Table143[[#This Row],[APS6 Max]]&gt;T$26,Table143[[#This Row],[APS6 Max]]*1.034,T$26*1.034)</f>
        <v>109510.88580020162</v>
      </c>
      <c r="BQ38" s="73">
        <f>IF(Table143[[#This Row],[EL1 Min]]&gt;U$26,Table143[[#This Row],[EL1 Min]]*1.034,U$26*1.034)</f>
        <v>121662.80000160002</v>
      </c>
      <c r="BR38" s="73">
        <f>IF(Table143[[#This Row],[EL1 Max]]&gt;V$26,Table143[[#This Row],[EL1 Max]]*1.034,V$26*1.034)</f>
        <v>146676.25644672001</v>
      </c>
      <c r="BS38" s="73">
        <f>IF(Table143[[#This Row],[EL2 Min]]&gt;W$26,Table143[[#This Row],[EL2 Min]]*1.034,W$26*1.034)</f>
        <v>152003.99207136003</v>
      </c>
      <c r="BT38" s="73">
        <f>IF(Table143[[#This Row],[EL2 Max]]&gt;X$26,Table143[[#This Row],[EL2 Max]]*1.034,X$26*1.034)</f>
        <v>171262.19922240003</v>
      </c>
    </row>
    <row r="39" spans="2:72" ht="15.75" customHeight="1" x14ac:dyDescent="0.3">
      <c r="B39" s="78" t="s">
        <v>63</v>
      </c>
      <c r="C39" s="73">
        <v>50158</v>
      </c>
      <c r="D39" s="79">
        <v>54983</v>
      </c>
      <c r="E39" s="80">
        <v>56304</v>
      </c>
      <c r="F39" s="79">
        <v>62433</v>
      </c>
      <c r="G39" s="80">
        <v>64129</v>
      </c>
      <c r="H39" s="79">
        <v>69214</v>
      </c>
      <c r="I39" s="80">
        <v>71470</v>
      </c>
      <c r="J39" s="79">
        <v>77604</v>
      </c>
      <c r="K39" s="80">
        <v>79719</v>
      </c>
      <c r="L39" s="79">
        <v>84532</v>
      </c>
      <c r="M39" s="80">
        <v>86097</v>
      </c>
      <c r="N39" s="79">
        <v>98904</v>
      </c>
      <c r="O39" s="80">
        <v>109816</v>
      </c>
      <c r="P39" s="79">
        <v>133453</v>
      </c>
      <c r="Q39" s="80">
        <v>135002</v>
      </c>
      <c r="R39" s="81">
        <v>152120</v>
      </c>
      <c r="S39" s="77"/>
      <c r="T39" s="78" t="s">
        <v>63</v>
      </c>
      <c r="U39" s="73">
        <v>52164.32</v>
      </c>
      <c r="V39" s="79">
        <v>57182.32</v>
      </c>
      <c r="W39" s="80">
        <v>58556.160000000003</v>
      </c>
      <c r="X39" s="79">
        <v>64930.32</v>
      </c>
      <c r="Y39" s="80">
        <v>66694.16</v>
      </c>
      <c r="Z39" s="79">
        <v>71982.559999999998</v>
      </c>
      <c r="AA39" s="80">
        <v>74328.800000000003</v>
      </c>
      <c r="AB39" s="79">
        <v>80708.160000000003</v>
      </c>
      <c r="AC39" s="80">
        <v>82907.760000000009</v>
      </c>
      <c r="AD39" s="79">
        <v>87913.279999999999</v>
      </c>
      <c r="AE39" s="80">
        <v>89540.88</v>
      </c>
      <c r="AF39" s="79">
        <v>102860.16</v>
      </c>
      <c r="AG39" s="80">
        <v>114208.64</v>
      </c>
      <c r="AH39" s="79">
        <v>138791.12</v>
      </c>
      <c r="AI39" s="80">
        <v>140402.08000000002</v>
      </c>
      <c r="AJ39" s="81">
        <v>158204.80000000002</v>
      </c>
      <c r="AK39" s="77"/>
      <c r="AL39" s="78" t="s">
        <v>63</v>
      </c>
      <c r="AM39" s="73">
        <f>IF(Table145[[#This Row],[APS1 Min]]&gt;I$25,Table145[[#This Row],[APS1 Min]]*1.038,I$25*1.038)</f>
        <v>54146.564160000002</v>
      </c>
      <c r="AN39" s="73">
        <f>IF(Table145[[#This Row],[APS1 Max]]&gt;J$25,Table145[[#This Row],[APS1 Max]]*1.038,J$25*1.038)</f>
        <v>59355.248160000003</v>
      </c>
      <c r="AO39" s="73">
        <f>IF(Table145[[#This Row],[APS2 Min]]&gt;K$25,Table145[[#This Row],[APS2 Min]]*1.038,K$25*1.038)</f>
        <v>60781.294080000007</v>
      </c>
      <c r="AP39" s="73">
        <f>IF(Table145[[#This Row],[APS2 Max]]&gt;L$25,Table145[[#This Row],[APS2 Max]]*1.038,L$25*1.038)</f>
        <v>67397.672160000002</v>
      </c>
      <c r="AQ39" s="73">
        <f>IF(Table145[[#This Row],[APS3 Min]]&gt;M$25,Table145[[#This Row],[APS3 Min]]*1.038,M$25*1.038)</f>
        <v>69228.538080000013</v>
      </c>
      <c r="AR39" s="73">
        <f>IF(Table145[[#This Row],[APS3 Max]]&gt;N$25,Table145[[#This Row],[APS3 Max]]*1.038,N$25*1.038)</f>
        <v>74717.897280000005</v>
      </c>
      <c r="AS39" s="73">
        <f>IF(Table145[[#This Row],[APS4 Min]]&gt;O$25,Table145[[#This Row],[APS4 Min]]*1.038,O$25*1.038)</f>
        <v>77153.294399999999</v>
      </c>
      <c r="AT39" s="73">
        <f>IF(Table145[[#This Row],[APS4 Max]]&gt;P$25,Table145[[#This Row],[APS4 Max]]*1.038,P$25*1.038)</f>
        <v>83775.070080000005</v>
      </c>
      <c r="AU39" s="73">
        <f>IF(Table145[[#This Row],[APS5 Min]]&gt;Q$25,Table145[[#This Row],[APS5 Min]]*1.038,Q$25*1.038)</f>
        <v>86058.254880000008</v>
      </c>
      <c r="AV39" s="73">
        <f>IF(Table145[[#This Row],[APS5 Max]]&gt;R$25,Table145[[#This Row],[APS5 Max]]*1.038,R$25*1.038)</f>
        <v>91253.984639999995</v>
      </c>
      <c r="AW39" s="73">
        <f>IF(Table145[[#This Row],[APS6 Min]]&gt;S$25,Table145[[#This Row],[APS6 Min]]*1.038,S$25*1.038)</f>
        <v>93626.7696</v>
      </c>
      <c r="AX39" s="73">
        <f>IF(Table145[[#This Row],[APS6 Max]]&gt;T$25,Table145[[#This Row],[APS6 Max]]*1.038,T$25*1.038)</f>
        <v>106768.84608</v>
      </c>
      <c r="AY39" s="73">
        <f>IF(Table145[[#This Row],[EL1 Min]]&gt;U$25,Table145[[#This Row],[EL1 Min]]*1.038,U$25*1.038)</f>
        <v>118548.56832000001</v>
      </c>
      <c r="AZ39" s="73">
        <f>IF(Table145[[#This Row],[EL1 Max]]&gt;V$25,Table145[[#This Row],[EL1 Max]]*1.038,V$25*1.038)</f>
        <v>144065.18255999999</v>
      </c>
      <c r="BA39" s="73">
        <f>IF(Table145[[#This Row],[EL2 Min]]&gt;W$25,Table145[[#This Row],[EL2 Min]]*1.038,W$25*1.038)</f>
        <v>145737.35904000001</v>
      </c>
      <c r="BB39" s="73">
        <f>IF(Table145[[#This Row],[EL2 Max]]&gt;X$25,Table145[[#This Row],[EL2 Max]]*1.038,X$25*1.038)</f>
        <v>164216.58240000001</v>
      </c>
      <c r="BD39" s="78" t="s">
        <v>63</v>
      </c>
      <c r="BE39" s="73">
        <f>IF(Table143[[#This Row],[APS1 Min]]&gt;I$26,Table143[[#This Row],[APS1 Min]]*1.034,I$26*1.034)</f>
        <v>56369.295840000006</v>
      </c>
      <c r="BF39" s="73">
        <f>IF(Table143[[#This Row],[APS1 Max]]&gt;J$26,Table143[[#This Row],[APS1 Max]]*1.034,J$26*1.034)</f>
        <v>61373.326597440006</v>
      </c>
      <c r="BG39" s="73">
        <f>IF(Table143[[#This Row],[APS2 Min]]&gt;K$26,Table143[[#This Row],[APS2 Min]]*1.034,K$26*1.034)</f>
        <v>62847.858078720012</v>
      </c>
      <c r="BH39" s="73">
        <f>IF(Table143[[#This Row],[APS2 Max]]&gt;L$26,Table143[[#This Row],[APS2 Max]]*1.034,L$26*1.034)</f>
        <v>69689.193013440003</v>
      </c>
      <c r="BI39" s="73">
        <f>IF(Table143[[#This Row],[APS3 Min]]&gt;M$26,Table143[[#This Row],[APS3 Min]]*1.034,M$26*1.034)</f>
        <v>71582.308374720014</v>
      </c>
      <c r="BJ39" s="73">
        <f>IF(Table143[[#This Row],[APS3 Max]]&gt;N$26,Table143[[#This Row],[APS3 Max]]*1.034,N$26*1.034)</f>
        <v>77258.305787520003</v>
      </c>
      <c r="BK39" s="73">
        <f>IF(Table143[[#This Row],[APS4 Min]]&gt;O$26,Table143[[#This Row],[APS4 Min]]*1.034,O$26*1.034)</f>
        <v>79776.506409599999</v>
      </c>
      <c r="BL39" s="73">
        <f>IF(Table143[[#This Row],[APS4 Max]]&gt;P$26,Table143[[#This Row],[APS4 Max]]*1.034,P$26*1.034)</f>
        <v>86623.422462720002</v>
      </c>
      <c r="BM39" s="73">
        <f>IF(Table143[[#This Row],[APS5 Min]]&gt;Q$26,Table143[[#This Row],[APS5 Min]]*1.034,Q$26*1.034)</f>
        <v>88984.235545920004</v>
      </c>
      <c r="BN39" s="73">
        <f>IF(Table143[[#This Row],[APS5 Max]]&gt;R$26,Table143[[#This Row],[APS5 Max]]*1.034,R$26*1.034)</f>
        <v>94930.403738227193</v>
      </c>
      <c r="BO39" s="73">
        <f>IF(Table143[[#This Row],[APS6 Min]]&gt;S$26,Table143[[#This Row],[APS6 Min]]*1.034,S$26*1.034)</f>
        <v>97778.180564063994</v>
      </c>
      <c r="BP39" s="73">
        <f>IF(Table143[[#This Row],[APS6 Max]]&gt;T$26,Table143[[#This Row],[APS6 Max]]*1.034,T$26*1.034)</f>
        <v>110398.98684672</v>
      </c>
      <c r="BQ39" s="73">
        <f>IF(Table143[[#This Row],[EL1 Min]]&gt;U$26,Table143[[#This Row],[EL1 Min]]*1.034,U$26*1.034)</f>
        <v>122579.21964288001</v>
      </c>
      <c r="BR39" s="73">
        <f>IF(Table143[[#This Row],[EL1 Max]]&gt;V$26,Table143[[#This Row],[EL1 Max]]*1.034,V$26*1.034)</f>
        <v>148963.39876703999</v>
      </c>
      <c r="BS39" s="73">
        <f>IF(Table143[[#This Row],[EL2 Min]]&gt;W$26,Table143[[#This Row],[EL2 Min]]*1.034,W$26*1.034)</f>
        <v>150692.42924736001</v>
      </c>
      <c r="BT39" s="73">
        <f>IF(Table143[[#This Row],[EL2 Max]]&gt;X$26,Table143[[#This Row],[EL2 Max]]*1.034,X$26*1.034)</f>
        <v>169799.94620160002</v>
      </c>
    </row>
    <row r="40" spans="2:72" ht="15.75" customHeight="1" x14ac:dyDescent="0.3">
      <c r="B40" s="78" t="s">
        <v>64</v>
      </c>
      <c r="C40" s="73">
        <v>50158</v>
      </c>
      <c r="D40" s="73">
        <v>54996</v>
      </c>
      <c r="E40" s="80">
        <v>56096</v>
      </c>
      <c r="F40" s="79">
        <v>61879</v>
      </c>
      <c r="G40" s="80">
        <v>63748</v>
      </c>
      <c r="H40" s="79">
        <v>69324</v>
      </c>
      <c r="I40" s="80">
        <v>71401</v>
      </c>
      <c r="J40" s="79">
        <v>77612</v>
      </c>
      <c r="K40" s="80">
        <v>79557</v>
      </c>
      <c r="L40" s="79">
        <v>85899</v>
      </c>
      <c r="M40" s="80">
        <v>87686</v>
      </c>
      <c r="N40" s="79">
        <v>99024</v>
      </c>
      <c r="O40" s="80">
        <v>106545</v>
      </c>
      <c r="P40" s="79">
        <v>120152</v>
      </c>
      <c r="Q40" s="80">
        <v>128896</v>
      </c>
      <c r="R40" s="81">
        <v>152477</v>
      </c>
      <c r="S40" s="77"/>
      <c r="T40" s="78" t="s">
        <v>64</v>
      </c>
      <c r="U40" s="73">
        <v>52164.32</v>
      </c>
      <c r="V40" s="73">
        <v>57195.840000000004</v>
      </c>
      <c r="W40" s="80">
        <v>58339.840000000004</v>
      </c>
      <c r="X40" s="79">
        <v>64354.16</v>
      </c>
      <c r="Y40" s="80">
        <v>66297.919999999998</v>
      </c>
      <c r="Z40" s="79">
        <v>72096.960000000006</v>
      </c>
      <c r="AA40" s="80">
        <v>74257.040000000008</v>
      </c>
      <c r="AB40" s="79">
        <v>80716.479999999996</v>
      </c>
      <c r="AC40" s="80">
        <v>82739.28</v>
      </c>
      <c r="AD40" s="79">
        <v>89334.96</v>
      </c>
      <c r="AE40" s="80">
        <v>91193.44</v>
      </c>
      <c r="AF40" s="79">
        <v>102984.96000000001</v>
      </c>
      <c r="AG40" s="80">
        <v>110806.8</v>
      </c>
      <c r="AH40" s="79">
        <v>124958.08</v>
      </c>
      <c r="AI40" s="80">
        <v>134051.84</v>
      </c>
      <c r="AJ40" s="81">
        <v>158576.08000000002</v>
      </c>
      <c r="AK40" s="77"/>
      <c r="AL40" s="78" t="s">
        <v>64</v>
      </c>
      <c r="AM40" s="73">
        <f>IF(Table145[[#This Row],[APS1 Min]]&gt;I$25,Table145[[#This Row],[APS1 Min]]*1.038,I$25*1.038)</f>
        <v>54146.564160000002</v>
      </c>
      <c r="AN40" s="73">
        <f>IF(Table145[[#This Row],[APS1 Max]]&gt;J$25,Table145[[#This Row],[APS1 Max]]*1.038,J$25*1.038)</f>
        <v>59369.281920000009</v>
      </c>
      <c r="AO40" s="73">
        <f>IF(Table145[[#This Row],[APS2 Min]]&gt;K$25,Table145[[#This Row],[APS2 Min]]*1.038,K$25*1.038)</f>
        <v>60556.753920000003</v>
      </c>
      <c r="AP40" s="73">
        <f>IF(Table145[[#This Row],[APS2 Max]]&gt;L$25,Table145[[#This Row],[APS2 Max]]*1.038,L$25*1.038)</f>
        <v>66799.61808</v>
      </c>
      <c r="AQ40" s="73">
        <f>IF(Table145[[#This Row],[APS3 Min]]&gt;M$25,Table145[[#This Row],[APS3 Min]]*1.038,M$25*1.038)</f>
        <v>68817.240959999996</v>
      </c>
      <c r="AR40" s="73">
        <f>IF(Table145[[#This Row],[APS3 Max]]&gt;N$25,Table145[[#This Row],[APS3 Max]]*1.038,N$25*1.038)</f>
        <v>74836.644480000003</v>
      </c>
      <c r="AS40" s="73">
        <f>IF(Table145[[#This Row],[APS4 Min]]&gt;O$25,Table145[[#This Row],[APS4 Min]]*1.038,O$25*1.038)</f>
        <v>77078.807520000017</v>
      </c>
      <c r="AT40" s="73">
        <f>IF(Table145[[#This Row],[APS4 Max]]&gt;P$25,Table145[[#This Row],[APS4 Max]]*1.038,P$25*1.038)</f>
        <v>83783.70624</v>
      </c>
      <c r="AU40" s="73">
        <f>IF(Table145[[#This Row],[APS5 Min]]&gt;Q$25,Table145[[#This Row],[APS5 Min]]*1.038,Q$25*1.038)</f>
        <v>85883.372640000001</v>
      </c>
      <c r="AV40" s="73">
        <f>IF(Table145[[#This Row],[APS5 Max]]&gt;R$25,Table145[[#This Row],[APS5 Max]]*1.038,R$25*1.038)</f>
        <v>92729.688480000012</v>
      </c>
      <c r="AW40" s="73">
        <f>IF(Table145[[#This Row],[APS6 Min]]&gt;S$25,Table145[[#This Row],[APS6 Min]]*1.038,S$25*1.038)</f>
        <v>94658.790720000005</v>
      </c>
      <c r="AX40" s="73">
        <f>IF(Table145[[#This Row],[APS6 Max]]&gt;T$25,Table145[[#This Row],[APS6 Max]]*1.038,T$25*1.038)</f>
        <v>106898.38848000001</v>
      </c>
      <c r="AY40" s="73">
        <f>IF(Table145[[#This Row],[EL1 Min]]&gt;U$25,Table145[[#This Row],[EL1 Min]]*1.038,U$25*1.038)</f>
        <v>115017.4584</v>
      </c>
      <c r="AZ40" s="73">
        <f>IF(Table145[[#This Row],[EL1 Max]]&gt;V$25,Table145[[#This Row],[EL1 Max]]*1.038,V$25*1.038)</f>
        <v>129706.48704000001</v>
      </c>
      <c r="BA40" s="73">
        <f>IF(Table145[[#This Row],[EL2 Min]]&gt;W$25,Table145[[#This Row],[EL2 Min]]*1.038,W$25*1.038)</f>
        <v>139145.80992</v>
      </c>
      <c r="BB40" s="73">
        <f>IF(Table145[[#This Row],[EL2 Max]]&gt;X$25,Table145[[#This Row],[EL2 Max]]*1.038,X$25*1.038)</f>
        <v>164601.97104000003</v>
      </c>
      <c r="BD40" s="78" t="s">
        <v>64</v>
      </c>
      <c r="BE40" s="73">
        <f>IF(Table143[[#This Row],[APS1 Min]]&gt;I$26,Table143[[#This Row],[APS1 Min]]*1.034,I$26*1.034)</f>
        <v>56369.295840000006</v>
      </c>
      <c r="BF40" s="73">
        <f>IF(Table143[[#This Row],[APS1 Max]]&gt;J$26,Table143[[#This Row],[APS1 Max]]*1.034,J$26*1.034)</f>
        <v>61387.837505280011</v>
      </c>
      <c r="BG40" s="73">
        <f>IF(Table143[[#This Row],[APS2 Min]]&gt;K$26,Table143[[#This Row],[APS2 Min]]*1.034,K$26*1.034)</f>
        <v>62615.683553280003</v>
      </c>
      <c r="BH40" s="73">
        <f>IF(Table143[[#This Row],[APS2 Max]]&gt;L$26,Table143[[#This Row],[APS2 Max]]*1.034,L$26*1.034)</f>
        <v>69070.805094719995</v>
      </c>
      <c r="BI40" s="73">
        <f>IF(Table143[[#This Row],[APS3 Min]]&gt;M$26,Table143[[#This Row],[APS3 Min]]*1.034,M$26*1.034)</f>
        <v>71157.027152640003</v>
      </c>
      <c r="BJ40" s="73">
        <f>IF(Table143[[#This Row],[APS3 Max]]&gt;N$26,Table143[[#This Row],[APS3 Max]]*1.034,N$26*1.034)</f>
        <v>77381.090392320009</v>
      </c>
      <c r="BK40" s="73">
        <f>IF(Table143[[#This Row],[APS4 Min]]&gt;O$26,Table143[[#This Row],[APS4 Min]]*1.034,O$26*1.034)</f>
        <v>79699.486975680018</v>
      </c>
      <c r="BL40" s="73">
        <f>IF(Table143[[#This Row],[APS4 Max]]&gt;P$26,Table143[[#This Row],[APS4 Max]]*1.034,P$26*1.034)</f>
        <v>86632.352252159995</v>
      </c>
      <c r="BM40" s="73">
        <f>IF(Table143[[#This Row],[APS5 Min]]&gt;Q$26,Table143[[#This Row],[APS5 Min]]*1.034,Q$26*1.034)</f>
        <v>88803.407309760005</v>
      </c>
      <c r="BN40" s="73">
        <f>IF(Table143[[#This Row],[APS5 Max]]&gt;R$26,Table143[[#This Row],[APS5 Max]]*1.034,R$26*1.034)</f>
        <v>95882.497888320009</v>
      </c>
      <c r="BO40" s="73">
        <f>IF(Table143[[#This Row],[APS6 Min]]&gt;S$26,Table143[[#This Row],[APS6 Min]]*1.034,S$26*1.034)</f>
        <v>97877.189604480009</v>
      </c>
      <c r="BP40" s="73">
        <f>IF(Table143[[#This Row],[APS6 Max]]&gt;T$26,Table143[[#This Row],[APS6 Max]]*1.034,T$26*1.034)</f>
        <v>110532.93368832002</v>
      </c>
      <c r="BQ40" s="73">
        <f>IF(Table143[[#This Row],[EL1 Min]]&gt;U$26,Table143[[#This Row],[EL1 Min]]*1.034,U$26*1.034)</f>
        <v>119367.620870784</v>
      </c>
      <c r="BR40" s="73">
        <f>IF(Table143[[#This Row],[EL1 Max]]&gt;V$26,Table143[[#This Row],[EL1 Max]]*1.034,V$26*1.034)</f>
        <v>134116.50759936002</v>
      </c>
      <c r="BS40" s="73">
        <f>IF(Table143[[#This Row],[EL2 Min]]&gt;W$26,Table143[[#This Row],[EL2 Min]]*1.034,W$26*1.034)</f>
        <v>143876.76745728002</v>
      </c>
      <c r="BT40" s="73">
        <f>IF(Table143[[#This Row],[EL2 Max]]&gt;X$26,Table143[[#This Row],[EL2 Max]]*1.034,X$26*1.034)</f>
        <v>170198.43805536005</v>
      </c>
    </row>
    <row r="41" spans="2:72" ht="15.75" customHeight="1" x14ac:dyDescent="0.3">
      <c r="B41" s="78" t="s">
        <v>65</v>
      </c>
      <c r="C41" s="73">
        <v>50158</v>
      </c>
      <c r="D41" s="79">
        <v>54681</v>
      </c>
      <c r="E41" s="80">
        <v>56902</v>
      </c>
      <c r="F41" s="79">
        <v>62096</v>
      </c>
      <c r="G41" s="80">
        <v>65758</v>
      </c>
      <c r="H41" s="79">
        <v>72888</v>
      </c>
      <c r="I41" s="80">
        <v>74501</v>
      </c>
      <c r="J41" s="79">
        <v>78720</v>
      </c>
      <c r="K41" s="80">
        <v>79854</v>
      </c>
      <c r="L41" s="79">
        <v>86359</v>
      </c>
      <c r="M41" s="80">
        <v>89394</v>
      </c>
      <c r="N41" s="79">
        <v>100849</v>
      </c>
      <c r="O41" s="80">
        <v>109853</v>
      </c>
      <c r="P41" s="79">
        <v>125288</v>
      </c>
      <c r="Q41" s="80">
        <v>131064</v>
      </c>
      <c r="R41" s="81">
        <v>155174</v>
      </c>
      <c r="S41" s="77"/>
      <c r="T41" s="78" t="s">
        <v>65</v>
      </c>
      <c r="U41" s="73">
        <v>52164.32</v>
      </c>
      <c r="V41" s="79">
        <v>56868.240000000005</v>
      </c>
      <c r="W41" s="80">
        <v>59178.080000000002</v>
      </c>
      <c r="X41" s="79">
        <v>64579.840000000004</v>
      </c>
      <c r="Y41" s="80">
        <v>68388.320000000007</v>
      </c>
      <c r="Z41" s="79">
        <v>75803.520000000004</v>
      </c>
      <c r="AA41" s="80">
        <v>77481.040000000008</v>
      </c>
      <c r="AB41" s="79">
        <v>81868.800000000003</v>
      </c>
      <c r="AC41" s="80">
        <v>83048.160000000003</v>
      </c>
      <c r="AD41" s="79">
        <v>89813.36</v>
      </c>
      <c r="AE41" s="80">
        <v>92969.760000000009</v>
      </c>
      <c r="AF41" s="79">
        <v>104882.96</v>
      </c>
      <c r="AG41" s="80">
        <v>114247.12000000001</v>
      </c>
      <c r="AH41" s="79">
        <v>130299.52</v>
      </c>
      <c r="AI41" s="80">
        <v>136306.56</v>
      </c>
      <c r="AJ41" s="81">
        <v>161380.96</v>
      </c>
      <c r="AK41" s="77"/>
      <c r="AL41" s="78" t="s">
        <v>65</v>
      </c>
      <c r="AM41" s="73">
        <f>IF(Table145[[#This Row],[APS1 Min]]&gt;I$25,Table145[[#This Row],[APS1 Min]]*1.038,I$25*1.038)</f>
        <v>54146.564160000002</v>
      </c>
      <c r="AN41" s="73">
        <f>IF(Table145[[#This Row],[APS1 Max]]&gt;J$25,Table145[[#This Row],[APS1 Max]]*1.038,J$25*1.038)</f>
        <v>59029.233120000004</v>
      </c>
      <c r="AO41" s="73">
        <f>IF(Table145[[#This Row],[APS2 Min]]&gt;K$25,Table145[[#This Row],[APS2 Min]]*1.038,K$25*1.038)</f>
        <v>61426.847040000001</v>
      </c>
      <c r="AP41" s="73">
        <f>IF(Table145[[#This Row],[APS2 Max]]&gt;L$25,Table145[[#This Row],[APS2 Max]]*1.038,L$25*1.038)</f>
        <v>67033.873920000013</v>
      </c>
      <c r="AQ41" s="73">
        <f>IF(Table145[[#This Row],[APS3 Min]]&gt;M$25,Table145[[#This Row],[APS3 Min]]*1.038,M$25*1.038)</f>
        <v>70987.076160000011</v>
      </c>
      <c r="AR41" s="73">
        <f>IF(Table145[[#This Row],[APS3 Max]]&gt;N$25,Table145[[#This Row],[APS3 Max]]*1.038,N$25*1.038)</f>
        <v>78684.05376000001</v>
      </c>
      <c r="AS41" s="73">
        <f>IF(Table145[[#This Row],[APS4 Min]]&gt;O$25,Table145[[#This Row],[APS4 Min]]*1.038,O$25*1.038)</f>
        <v>80425.319520000005</v>
      </c>
      <c r="AT41" s="73">
        <f>IF(Table145[[#This Row],[APS4 Max]]&gt;P$25,Table145[[#This Row],[APS4 Max]]*1.038,P$25*1.038)</f>
        <v>84979.814400000003</v>
      </c>
      <c r="AU41" s="73">
        <f>IF(Table145[[#This Row],[APS5 Min]]&gt;Q$25,Table145[[#This Row],[APS5 Min]]*1.038,Q$25*1.038)</f>
        <v>86203.990080000003</v>
      </c>
      <c r="AV41" s="73">
        <f>IF(Table145[[#This Row],[APS5 Max]]&gt;R$25,Table145[[#This Row],[APS5 Max]]*1.038,R$25*1.038)</f>
        <v>93226.267680000004</v>
      </c>
      <c r="AW41" s="73">
        <f>IF(Table145[[#This Row],[APS6 Min]]&gt;S$25,Table145[[#This Row],[APS6 Min]]*1.038,S$25*1.038)</f>
        <v>96502.610880000007</v>
      </c>
      <c r="AX41" s="73">
        <f>IF(Table145[[#This Row],[APS6 Max]]&gt;T$25,Table145[[#This Row],[APS6 Max]]*1.038,T$25*1.038)</f>
        <v>108868.51248</v>
      </c>
      <c r="AY41" s="73">
        <f>IF(Table145[[#This Row],[EL1 Min]]&gt;U$25,Table145[[#This Row],[EL1 Min]]*1.038,U$25*1.038)</f>
        <v>118588.51056000001</v>
      </c>
      <c r="AZ41" s="73">
        <f>IF(Table145[[#This Row],[EL1 Max]]&gt;V$25,Table145[[#This Row],[EL1 Max]]*1.038,V$25*1.038)</f>
        <v>135250.90176000001</v>
      </c>
      <c r="BA41" s="73">
        <f>IF(Table145[[#This Row],[EL2 Min]]&gt;W$25,Table145[[#This Row],[EL2 Min]]*1.038,W$25*1.038)</f>
        <v>141486.20928000001</v>
      </c>
      <c r="BB41" s="73">
        <f>IF(Table145[[#This Row],[EL2 Max]]&gt;X$25,Table145[[#This Row],[EL2 Max]]*1.038,X$25*1.038)</f>
        <v>167513.43648</v>
      </c>
      <c r="BD41" s="78" t="s">
        <v>65</v>
      </c>
      <c r="BE41" s="73">
        <f>IF(Table143[[#This Row],[APS1 Min]]&gt;I$26,Table143[[#This Row],[APS1 Min]]*1.034,I$26*1.034)</f>
        <v>56369.295840000006</v>
      </c>
      <c r="BF41" s="73">
        <f>IF(Table143[[#This Row],[APS1 Max]]&gt;J$26,Table143[[#This Row],[APS1 Max]]*1.034,J$26*1.034)</f>
        <v>61036.227046080006</v>
      </c>
      <c r="BG41" s="73">
        <f>IF(Table143[[#This Row],[APS2 Min]]&gt;K$26,Table143[[#This Row],[APS2 Min]]*1.034,K$26*1.034)</f>
        <v>63515.359839360004</v>
      </c>
      <c r="BH41" s="73">
        <f>IF(Table143[[#This Row],[APS2 Max]]&gt;L$26,Table143[[#This Row],[APS2 Max]]*1.034,L$26*1.034)</f>
        <v>69313.02563328002</v>
      </c>
      <c r="BI41" s="73">
        <f>IF(Table143[[#This Row],[APS3 Min]]&gt;M$26,Table143[[#This Row],[APS3 Min]]*1.034,M$26*1.034)</f>
        <v>73400.636749440018</v>
      </c>
      <c r="BJ41" s="73">
        <f>IF(Table143[[#This Row],[APS3 Max]]&gt;N$26,Table143[[#This Row],[APS3 Max]]*1.034,N$26*1.034)</f>
        <v>81359.311587840013</v>
      </c>
      <c r="BK41" s="73">
        <f>IF(Table143[[#This Row],[APS4 Min]]&gt;O$26,Table143[[#This Row],[APS4 Min]]*1.034,O$26*1.034)</f>
        <v>83159.780383680001</v>
      </c>
      <c r="BL41" s="73">
        <f>IF(Table143[[#This Row],[APS4 Max]]&gt;P$26,Table143[[#This Row],[APS4 Max]]*1.034,P$26*1.034)</f>
        <v>87869.12808960001</v>
      </c>
      <c r="BM41" s="73">
        <f>IF(Table143[[#This Row],[APS5 Min]]&gt;Q$26,Table143[[#This Row],[APS5 Min]]*1.034,Q$26*1.034)</f>
        <v>89134.925742720006</v>
      </c>
      <c r="BN41" s="73">
        <f>IF(Table143[[#This Row],[APS5 Max]]&gt;R$26,Table143[[#This Row],[APS5 Max]]*1.034,R$26*1.034)</f>
        <v>96395.960781120011</v>
      </c>
      <c r="BO41" s="73">
        <f>IF(Table143[[#This Row],[APS6 Min]]&gt;S$26,Table143[[#This Row],[APS6 Min]]*1.034,S$26*1.034)</f>
        <v>99783.699649920018</v>
      </c>
      <c r="BP41" s="73">
        <f>IF(Table143[[#This Row],[APS6 Max]]&gt;T$26,Table143[[#This Row],[APS6 Max]]*1.034,T$26*1.034)</f>
        <v>112570.04190432001</v>
      </c>
      <c r="BQ41" s="73">
        <f>IF(Table143[[#This Row],[EL1 Min]]&gt;U$26,Table143[[#This Row],[EL1 Min]]*1.034,U$26*1.034)</f>
        <v>122620.51991904002</v>
      </c>
      <c r="BR41" s="73">
        <f>IF(Table143[[#This Row],[EL1 Max]]&gt;V$26,Table143[[#This Row],[EL1 Max]]*1.034,V$26*1.034)</f>
        <v>139849.43241984001</v>
      </c>
      <c r="BS41" s="73">
        <f>IF(Table143[[#This Row],[EL2 Min]]&gt;W$26,Table143[[#This Row],[EL2 Min]]*1.034,W$26*1.034)</f>
        <v>146296.74039552003</v>
      </c>
      <c r="BT41" s="73">
        <f>IF(Table143[[#This Row],[EL2 Max]]&gt;X$26,Table143[[#This Row],[EL2 Max]]*1.034,X$26*1.034)</f>
        <v>173208.89332032</v>
      </c>
    </row>
    <row r="42" spans="2:72" ht="15.75" customHeight="1" x14ac:dyDescent="0.3">
      <c r="B42" s="78" t="s">
        <v>66</v>
      </c>
      <c r="C42" s="80">
        <v>50158</v>
      </c>
      <c r="D42" s="79">
        <v>55714</v>
      </c>
      <c r="E42" s="80">
        <v>57979</v>
      </c>
      <c r="F42" s="79">
        <v>63269</v>
      </c>
      <c r="G42" s="80">
        <v>67002</v>
      </c>
      <c r="H42" s="79">
        <v>74265</v>
      </c>
      <c r="I42" s="80">
        <v>75910</v>
      </c>
      <c r="J42" s="79">
        <v>80208</v>
      </c>
      <c r="K42" s="80">
        <v>81364</v>
      </c>
      <c r="L42" s="79">
        <v>87992</v>
      </c>
      <c r="M42" s="80">
        <v>91084</v>
      </c>
      <c r="N42" s="79">
        <v>102756</v>
      </c>
      <c r="O42" s="80">
        <v>111929</v>
      </c>
      <c r="P42" s="79">
        <v>127657</v>
      </c>
      <c r="Q42" s="80">
        <v>133542</v>
      </c>
      <c r="R42" s="81">
        <v>158107</v>
      </c>
      <c r="S42" s="77"/>
      <c r="T42" s="78" t="s">
        <v>66</v>
      </c>
      <c r="U42" s="80">
        <v>52164.32</v>
      </c>
      <c r="V42" s="79">
        <v>57942.560000000005</v>
      </c>
      <c r="W42" s="80">
        <v>60298.16</v>
      </c>
      <c r="X42" s="79">
        <v>65799.760000000009</v>
      </c>
      <c r="Y42" s="80">
        <v>69682.080000000002</v>
      </c>
      <c r="Z42" s="79">
        <v>77235.600000000006</v>
      </c>
      <c r="AA42" s="80">
        <v>78946.400000000009</v>
      </c>
      <c r="AB42" s="79">
        <v>83416.320000000007</v>
      </c>
      <c r="AC42" s="80">
        <v>84618.559999999998</v>
      </c>
      <c r="AD42" s="79">
        <v>91511.680000000008</v>
      </c>
      <c r="AE42" s="80">
        <v>94727.360000000001</v>
      </c>
      <c r="AF42" s="79">
        <v>106866.24000000001</v>
      </c>
      <c r="AG42" s="80">
        <v>116406.16</v>
      </c>
      <c r="AH42" s="79">
        <v>132763.28</v>
      </c>
      <c r="AI42" s="80">
        <v>138883.68</v>
      </c>
      <c r="AJ42" s="81">
        <v>164431.28</v>
      </c>
      <c r="AK42" s="77"/>
      <c r="AL42" s="78" t="s">
        <v>66</v>
      </c>
      <c r="AM42" s="73">
        <f>IF(Table145[[#This Row],[APS1 Min]]&gt;I$25,Table145[[#This Row],[APS1 Min]]*1.038,I$25*1.038)</f>
        <v>54146.564160000002</v>
      </c>
      <c r="AN42" s="73">
        <f>IF(Table145[[#This Row],[APS1 Max]]&gt;J$25,Table145[[#This Row],[APS1 Max]]*1.038,J$25*1.038)</f>
        <v>60144.377280000008</v>
      </c>
      <c r="AO42" s="73">
        <f>IF(Table145[[#This Row],[APS2 Min]]&gt;K$25,Table145[[#This Row],[APS2 Min]]*1.038,K$25*1.038)</f>
        <v>62589.490080000003</v>
      </c>
      <c r="AP42" s="73">
        <f>IF(Table145[[#This Row],[APS2 Max]]&gt;L$25,Table145[[#This Row],[APS2 Max]]*1.038,L$25*1.038)</f>
        <v>68300.150880000016</v>
      </c>
      <c r="AQ42" s="73">
        <f>IF(Table145[[#This Row],[APS3 Min]]&gt;M$25,Table145[[#This Row],[APS3 Min]]*1.038,M$25*1.038)</f>
        <v>72329.99904000001</v>
      </c>
      <c r="AR42" s="73">
        <f>IF(Table145[[#This Row],[APS3 Max]]&gt;N$25,Table145[[#This Row],[APS3 Max]]*1.038,N$25*1.038)</f>
        <v>80170.552800000005</v>
      </c>
      <c r="AS42" s="73">
        <f>IF(Table145[[#This Row],[APS4 Min]]&gt;O$25,Table145[[#This Row],[APS4 Min]]*1.038,O$25*1.038)</f>
        <v>81946.363200000007</v>
      </c>
      <c r="AT42" s="73">
        <f>IF(Table145[[#This Row],[APS4 Max]]&gt;P$25,Table145[[#This Row],[APS4 Max]]*1.038,P$25*1.038)</f>
        <v>86586.14016000001</v>
      </c>
      <c r="AU42" s="73">
        <f>IF(Table145[[#This Row],[APS5 Min]]&gt;Q$25,Table145[[#This Row],[APS5 Min]]*1.038,Q$25*1.038)</f>
        <v>87834.065279999995</v>
      </c>
      <c r="AV42" s="73">
        <f>IF(Table145[[#This Row],[APS5 Max]]&gt;R$25,Table145[[#This Row],[APS5 Max]]*1.038,R$25*1.038)</f>
        <v>94989.123840000015</v>
      </c>
      <c r="AW42" s="73">
        <f>IF(Table145[[#This Row],[APS6 Min]]&gt;S$25,Table145[[#This Row],[APS6 Min]]*1.038,S$25*1.038)</f>
        <v>98326.999680000008</v>
      </c>
      <c r="AX42" s="73">
        <f>IF(Table145[[#This Row],[APS6 Max]]&gt;T$25,Table145[[#This Row],[APS6 Max]]*1.038,T$25*1.038)</f>
        <v>110927.15712</v>
      </c>
      <c r="AY42" s="73">
        <f>IF(Table145[[#This Row],[EL1 Min]]&gt;U$25,Table145[[#This Row],[EL1 Min]]*1.038,U$25*1.038)</f>
        <v>120829.59408000001</v>
      </c>
      <c r="AZ42" s="73">
        <f>IF(Table145[[#This Row],[EL1 Max]]&gt;V$25,Table145[[#This Row],[EL1 Max]]*1.038,V$25*1.038)</f>
        <v>137808.28464</v>
      </c>
      <c r="BA42" s="73">
        <f>IF(Table145[[#This Row],[EL2 Min]]&gt;W$25,Table145[[#This Row],[EL2 Min]]*1.038,W$25*1.038)</f>
        <v>144161.25983999998</v>
      </c>
      <c r="BB42" s="73">
        <f>IF(Table145[[#This Row],[EL2 Max]]&gt;X$25,Table145[[#This Row],[EL2 Max]]*1.038,X$25*1.038)</f>
        <v>170679.66864000002</v>
      </c>
      <c r="BD42" s="78" t="s">
        <v>66</v>
      </c>
      <c r="BE42" s="80">
        <f>IF(Table143[[#This Row],[APS1 Min]]&gt;I$26,Table143[[#This Row],[APS1 Min]]*1.034,I$26*1.034)</f>
        <v>56369.295840000006</v>
      </c>
      <c r="BF42" s="80">
        <f>IF(Table143[[#This Row],[APS1 Max]]&gt;J$26,Table143[[#This Row],[APS1 Max]]*1.034,J$26*1.034)</f>
        <v>62189.286107520013</v>
      </c>
      <c r="BG42" s="80">
        <f>IF(Table143[[#This Row],[APS2 Min]]&gt;K$26,Table143[[#This Row],[APS2 Min]]*1.034,K$26*1.034)</f>
        <v>64717.532742720003</v>
      </c>
      <c r="BH42" s="80">
        <f>IF(Table143[[#This Row],[APS2 Max]]&gt;L$26,Table143[[#This Row],[APS2 Max]]*1.034,L$26*1.034)</f>
        <v>70622.356009920011</v>
      </c>
      <c r="BI42" s="80">
        <f>IF(Table143[[#This Row],[APS3 Min]]&gt;M$26,Table143[[#This Row],[APS3 Min]]*1.034,M$26*1.034)</f>
        <v>74789.219007360007</v>
      </c>
      <c r="BJ42" s="80">
        <f>IF(Table143[[#This Row],[APS3 Max]]&gt;N$26,Table143[[#This Row],[APS3 Max]]*1.034,N$26*1.034)</f>
        <v>82896.351595200002</v>
      </c>
      <c r="BK42" s="80">
        <f>IF(Table143[[#This Row],[APS4 Min]]&gt;O$26,Table143[[#This Row],[APS4 Min]]*1.034,O$26*1.034)</f>
        <v>84732.539548800007</v>
      </c>
      <c r="BL42" s="80">
        <f>IF(Table143[[#This Row],[APS4 Max]]&gt;P$26,Table143[[#This Row],[APS4 Max]]*1.034,P$26*1.034)</f>
        <v>89530.068925440006</v>
      </c>
      <c r="BM42" s="80">
        <f>IF(Table143[[#This Row],[APS5 Min]]&gt;Q$26,Table143[[#This Row],[APS5 Min]]*1.034,Q$26*1.034)</f>
        <v>90820.423499519995</v>
      </c>
      <c r="BN42" s="80">
        <f>IF(Table143[[#This Row],[APS5 Max]]&gt;R$26,Table143[[#This Row],[APS5 Max]]*1.034,R$26*1.034)</f>
        <v>98218.754050560019</v>
      </c>
      <c r="BO42" s="80">
        <f>IF(Table143[[#This Row],[APS6 Min]]&gt;S$26,Table143[[#This Row],[APS6 Min]]*1.034,S$26*1.034)</f>
        <v>101670.11766912001</v>
      </c>
      <c r="BP42" s="80">
        <f>IF(Table143[[#This Row],[APS6 Max]]&gt;T$26,Table143[[#This Row],[APS6 Max]]*1.034,T$26*1.034)</f>
        <v>114698.68046208001</v>
      </c>
      <c r="BQ42" s="80">
        <f>IF(Table143[[#This Row],[EL1 Min]]&gt;U$26,Table143[[#This Row],[EL1 Min]]*1.034,U$26*1.034)</f>
        <v>124937.80027872001</v>
      </c>
      <c r="BR42" s="80">
        <f>IF(Table143[[#This Row],[EL1 Max]]&gt;V$26,Table143[[#This Row],[EL1 Max]]*1.034,V$26*1.034)</f>
        <v>142493.76631775999</v>
      </c>
      <c r="BS42" s="80">
        <f>IF(Table143[[#This Row],[EL2 Min]]&gt;W$26,Table143[[#This Row],[EL2 Min]]*1.034,W$26*1.034)</f>
        <v>149062.74267456</v>
      </c>
      <c r="BT42" s="80">
        <f>IF(Table143[[#This Row],[EL2 Max]]&gt;X$26,Table143[[#This Row],[EL2 Max]]*1.034,X$26*1.034)</f>
        <v>176482.77737376004</v>
      </c>
    </row>
    <row r="43" spans="2:72" ht="15.75" customHeight="1" x14ac:dyDescent="0.3">
      <c r="B43" s="78" t="s">
        <v>67</v>
      </c>
      <c r="C43" s="80">
        <v>50158</v>
      </c>
      <c r="D43" s="79">
        <v>55555</v>
      </c>
      <c r="E43" s="80">
        <v>57814</v>
      </c>
      <c r="F43" s="79">
        <v>63090</v>
      </c>
      <c r="G43" s="80">
        <v>66811</v>
      </c>
      <c r="H43" s="79">
        <v>74054</v>
      </c>
      <c r="I43" s="80">
        <v>75695</v>
      </c>
      <c r="J43" s="79">
        <v>79981</v>
      </c>
      <c r="K43" s="80">
        <v>81133</v>
      </c>
      <c r="L43" s="79">
        <v>87741</v>
      </c>
      <c r="M43" s="80">
        <v>90823</v>
      </c>
      <c r="N43" s="79">
        <v>102464</v>
      </c>
      <c r="O43" s="80">
        <v>111611</v>
      </c>
      <c r="P43" s="79">
        <v>127294</v>
      </c>
      <c r="Q43" s="80">
        <v>133163</v>
      </c>
      <c r="R43" s="81">
        <v>157657</v>
      </c>
      <c r="S43" s="77"/>
      <c r="T43" s="78" t="s">
        <v>67</v>
      </c>
      <c r="U43" s="80">
        <v>52164.32</v>
      </c>
      <c r="V43" s="79">
        <v>57777.200000000004</v>
      </c>
      <c r="W43" s="80">
        <v>60126.560000000005</v>
      </c>
      <c r="X43" s="79">
        <v>65613.600000000006</v>
      </c>
      <c r="Y43" s="80">
        <v>69483.44</v>
      </c>
      <c r="Z43" s="79">
        <v>77016.160000000003</v>
      </c>
      <c r="AA43" s="80">
        <v>78722.8</v>
      </c>
      <c r="AB43" s="79">
        <v>83180.240000000005</v>
      </c>
      <c r="AC43" s="80">
        <v>84378.32</v>
      </c>
      <c r="AD43" s="79">
        <v>91250.64</v>
      </c>
      <c r="AE43" s="80">
        <v>94455.92</v>
      </c>
      <c r="AF43" s="79">
        <v>106562.56</v>
      </c>
      <c r="AG43" s="80">
        <v>116075.44</v>
      </c>
      <c r="AH43" s="79">
        <v>132385.76</v>
      </c>
      <c r="AI43" s="80">
        <v>138489.52000000002</v>
      </c>
      <c r="AJ43" s="81">
        <v>163963.28</v>
      </c>
      <c r="AK43" s="77"/>
      <c r="AL43" s="78" t="s">
        <v>67</v>
      </c>
      <c r="AM43" s="73">
        <f>IF(Table145[[#This Row],[APS1 Min]]&gt;I$25,Table145[[#This Row],[APS1 Min]]*1.038,I$25*1.038)</f>
        <v>54146.564160000002</v>
      </c>
      <c r="AN43" s="73">
        <f>IF(Table145[[#This Row],[APS1 Max]]&gt;J$25,Table145[[#This Row],[APS1 Max]]*1.038,J$25*1.038)</f>
        <v>59972.733600000007</v>
      </c>
      <c r="AO43" s="73">
        <f>IF(Table145[[#This Row],[APS2 Min]]&gt;K$25,Table145[[#This Row],[APS2 Min]]*1.038,K$25*1.038)</f>
        <v>62411.369280000006</v>
      </c>
      <c r="AP43" s="73">
        <f>IF(Table145[[#This Row],[APS2 Max]]&gt;L$25,Table145[[#This Row],[APS2 Max]]*1.038,L$25*1.038)</f>
        <v>68106.916800000006</v>
      </c>
      <c r="AQ43" s="73">
        <f>IF(Table145[[#This Row],[APS3 Min]]&gt;M$25,Table145[[#This Row],[APS3 Min]]*1.038,M$25*1.038)</f>
        <v>72123.810720000009</v>
      </c>
      <c r="AR43" s="73">
        <f>IF(Table145[[#This Row],[APS3 Max]]&gt;N$25,Table145[[#This Row],[APS3 Max]]*1.038,N$25*1.038)</f>
        <v>79942.774080000003</v>
      </c>
      <c r="AS43" s="73">
        <f>IF(Table145[[#This Row],[APS4 Min]]&gt;O$25,Table145[[#This Row],[APS4 Min]]*1.038,O$25*1.038)</f>
        <v>81714.266400000008</v>
      </c>
      <c r="AT43" s="73">
        <f>IF(Table145[[#This Row],[APS4 Max]]&gt;P$25,Table145[[#This Row],[APS4 Max]]*1.038,P$25*1.038)</f>
        <v>86341.089120000004</v>
      </c>
      <c r="AU43" s="73">
        <f>IF(Table145[[#This Row],[APS5 Min]]&gt;Q$25,Table145[[#This Row],[APS5 Min]]*1.038,Q$25*1.038)</f>
        <v>87584.696160000007</v>
      </c>
      <c r="AV43" s="73">
        <f>IF(Table145[[#This Row],[APS5 Max]]&gt;R$25,Table145[[#This Row],[APS5 Max]]*1.038,R$25*1.038)</f>
        <v>94718.164319999996</v>
      </c>
      <c r="AW43" s="73">
        <f>IF(Table145[[#This Row],[APS6 Min]]&gt;S$25,Table145[[#This Row],[APS6 Min]]*1.038,S$25*1.038)</f>
        <v>98045.244959999996</v>
      </c>
      <c r="AX43" s="73">
        <f>IF(Table145[[#This Row],[APS6 Max]]&gt;T$25,Table145[[#This Row],[APS6 Max]]*1.038,T$25*1.038)</f>
        <v>110611.93728</v>
      </c>
      <c r="AY43" s="73">
        <f>IF(Table145[[#This Row],[EL1 Min]]&gt;U$25,Table145[[#This Row],[EL1 Min]]*1.038,U$25*1.038)</f>
        <v>120486.30672000001</v>
      </c>
      <c r="AZ43" s="73">
        <f>IF(Table145[[#This Row],[EL1 Max]]&gt;V$25,Table145[[#This Row],[EL1 Max]]*1.038,V$25*1.038)</f>
        <v>137416.41888000001</v>
      </c>
      <c r="BA43" s="73">
        <f>IF(Table145[[#This Row],[EL2 Min]]&gt;W$25,Table145[[#This Row],[EL2 Min]]*1.038,W$25*1.038)</f>
        <v>143752.12176000004</v>
      </c>
      <c r="BB43" s="73">
        <f>IF(Table145[[#This Row],[EL2 Max]]&gt;X$25,Table145[[#This Row],[EL2 Max]]*1.038,X$25*1.038)</f>
        <v>170193.88464</v>
      </c>
      <c r="BD43" s="78" t="s">
        <v>67</v>
      </c>
      <c r="BE43" s="80">
        <f>IF(Table143[[#This Row],[APS1 Min]]&gt;I$26,Table143[[#This Row],[APS1 Min]]*1.034,I$26*1.034)</f>
        <v>56369.295840000006</v>
      </c>
      <c r="BF43" s="80">
        <f>IF(Table143[[#This Row],[APS1 Max]]&gt;J$26,Table143[[#This Row],[APS1 Max]]*1.034,J$26*1.034)</f>
        <v>62011.806542400009</v>
      </c>
      <c r="BG43" s="80">
        <f>IF(Table143[[#This Row],[APS2 Min]]&gt;K$26,Table143[[#This Row],[APS2 Min]]*1.034,K$26*1.034)</f>
        <v>64533.355835520008</v>
      </c>
      <c r="BH43" s="80">
        <f>IF(Table143[[#This Row],[APS2 Max]]&gt;L$26,Table143[[#This Row],[APS2 Max]]*1.034,L$26*1.034)</f>
        <v>70422.55197120001</v>
      </c>
      <c r="BI43" s="80">
        <f>IF(Table143[[#This Row],[APS3 Min]]&gt;M$26,Table143[[#This Row],[APS3 Min]]*1.034,M$26*1.034)</f>
        <v>74576.020284480008</v>
      </c>
      <c r="BJ43" s="80">
        <f>IF(Table143[[#This Row],[APS3 Max]]&gt;N$26,Table143[[#This Row],[APS3 Max]]*1.034,N$26*1.034)</f>
        <v>82660.828398720012</v>
      </c>
      <c r="BK43" s="80">
        <f>IF(Table143[[#This Row],[APS4 Min]]&gt;O$26,Table143[[#This Row],[APS4 Min]]*1.034,O$26*1.034)</f>
        <v>84492.551457600013</v>
      </c>
      <c r="BL43" s="80">
        <f>IF(Table143[[#This Row],[APS4 Max]]&gt;P$26,Table143[[#This Row],[APS4 Max]]*1.034,P$26*1.034)</f>
        <v>89276.686150080001</v>
      </c>
      <c r="BM43" s="80">
        <f>IF(Table143[[#This Row],[APS5 Min]]&gt;Q$26,Table143[[#This Row],[APS5 Min]]*1.034,Q$26*1.034)</f>
        <v>90562.575829440015</v>
      </c>
      <c r="BN43" s="80">
        <f>IF(Table143[[#This Row],[APS5 Max]]&gt;R$26,Table143[[#This Row],[APS5 Max]]*1.034,R$26*1.034)</f>
        <v>97938.581906880005</v>
      </c>
      <c r="BO43" s="80">
        <f>IF(Table143[[#This Row],[APS6 Min]]&gt;S$26,Table143[[#This Row],[APS6 Min]]*1.034,S$26*1.034)</f>
        <v>101378.78328864</v>
      </c>
      <c r="BP43" s="80">
        <f>IF(Table143[[#This Row],[APS6 Max]]&gt;T$26,Table143[[#This Row],[APS6 Max]]*1.034,T$26*1.034)</f>
        <v>114372.74314752</v>
      </c>
      <c r="BQ43" s="80">
        <f>IF(Table143[[#This Row],[EL1 Min]]&gt;U$26,Table143[[#This Row],[EL1 Min]]*1.034,U$26*1.034)</f>
        <v>124582.84114848002</v>
      </c>
      <c r="BR43" s="80">
        <f>IF(Table143[[#This Row],[EL1 Max]]&gt;V$26,Table143[[#This Row],[EL1 Max]]*1.034,V$26*1.034)</f>
        <v>142088.57712192001</v>
      </c>
      <c r="BS43" s="80">
        <f>IF(Table143[[#This Row],[EL2 Min]]&gt;W$26,Table143[[#This Row],[EL2 Min]]*1.034,W$26*1.034)</f>
        <v>148639.69389984006</v>
      </c>
      <c r="BT43" s="80">
        <f>IF(Table143[[#This Row],[EL2 Max]]&gt;X$26,Table143[[#This Row],[EL2 Max]]*1.034,X$26*1.034)</f>
        <v>175980.47671776</v>
      </c>
    </row>
    <row r="44" spans="2:72" ht="15.75" customHeight="1" x14ac:dyDescent="0.3">
      <c r="B44" s="78" t="s">
        <v>68</v>
      </c>
      <c r="C44" s="80">
        <v>50158</v>
      </c>
      <c r="D44" s="79">
        <v>54604</v>
      </c>
      <c r="E44" s="80">
        <v>55913</v>
      </c>
      <c r="F44" s="79">
        <v>62004</v>
      </c>
      <c r="G44" s="80">
        <v>63686</v>
      </c>
      <c r="H44" s="79">
        <v>69793</v>
      </c>
      <c r="I44" s="80">
        <v>70982</v>
      </c>
      <c r="J44" s="79">
        <v>77785</v>
      </c>
      <c r="K44" s="80">
        <v>79169</v>
      </c>
      <c r="L44" s="79">
        <v>86763</v>
      </c>
      <c r="M44" s="80">
        <v>87635</v>
      </c>
      <c r="N44" s="79">
        <v>98223</v>
      </c>
      <c r="O44" s="80">
        <v>109443</v>
      </c>
      <c r="P44" s="79">
        <v>123331</v>
      </c>
      <c r="Q44" s="80">
        <v>129391</v>
      </c>
      <c r="R44" s="81">
        <v>151927</v>
      </c>
      <c r="S44" s="77"/>
      <c r="T44" s="78" t="s">
        <v>68</v>
      </c>
      <c r="U44" s="80">
        <v>52164.32</v>
      </c>
      <c r="V44" s="79">
        <v>56788.160000000003</v>
      </c>
      <c r="W44" s="80">
        <v>58149.520000000004</v>
      </c>
      <c r="X44" s="79">
        <v>64484.160000000003</v>
      </c>
      <c r="Y44" s="80">
        <v>66233.440000000002</v>
      </c>
      <c r="Z44" s="79">
        <v>72584.72</v>
      </c>
      <c r="AA44" s="80">
        <v>73821.279999999999</v>
      </c>
      <c r="AB44" s="79">
        <v>80896.400000000009</v>
      </c>
      <c r="AC44" s="80">
        <v>82335.760000000009</v>
      </c>
      <c r="AD44" s="79">
        <v>90233.52</v>
      </c>
      <c r="AE44" s="80">
        <v>91140.400000000009</v>
      </c>
      <c r="AF44" s="79">
        <v>102151.92</v>
      </c>
      <c r="AG44" s="80">
        <v>113820.72</v>
      </c>
      <c r="AH44" s="79">
        <v>128264.24</v>
      </c>
      <c r="AI44" s="80">
        <v>134566.64000000001</v>
      </c>
      <c r="AJ44" s="81">
        <v>158004.08000000002</v>
      </c>
      <c r="AK44" s="77"/>
      <c r="AL44" s="78" t="s">
        <v>68</v>
      </c>
      <c r="AM44" s="73">
        <f>IF(Table145[[#This Row],[APS1 Min]]&gt;I$25,Table145[[#This Row],[APS1 Min]]*1.038,I$25*1.038)</f>
        <v>54146.564160000002</v>
      </c>
      <c r="AN44" s="73">
        <f>IF(Table145[[#This Row],[APS1 Max]]&gt;J$25,Table145[[#This Row],[APS1 Max]]*1.038,J$25*1.038)</f>
        <v>58946.110080000006</v>
      </c>
      <c r="AO44" s="73">
        <f>IF(Table145[[#This Row],[APS2 Min]]&gt;K$25,Table145[[#This Row],[APS2 Min]]*1.038,K$25*1.038)</f>
        <v>60359.201760000004</v>
      </c>
      <c r="AP44" s="73">
        <f>IF(Table145[[#This Row],[APS2 Max]]&gt;L$25,Table145[[#This Row],[APS2 Max]]*1.038,L$25*1.038)</f>
        <v>66934.558080000003</v>
      </c>
      <c r="AQ44" s="73">
        <f>IF(Table145[[#This Row],[APS3 Min]]&gt;M$25,Table145[[#This Row],[APS3 Min]]*1.038,M$25*1.038)</f>
        <v>68750.310720000009</v>
      </c>
      <c r="AR44" s="73">
        <f>IF(Table145[[#This Row],[APS3 Max]]&gt;N$25,Table145[[#This Row],[APS3 Max]]*1.038,N$25*1.038)</f>
        <v>75342.939360000004</v>
      </c>
      <c r="AS44" s="73">
        <f>IF(Table145[[#This Row],[APS4 Min]]&gt;O$25,Table145[[#This Row],[APS4 Min]]*1.038,O$25*1.038)</f>
        <v>76626.488639999996</v>
      </c>
      <c r="AT44" s="73">
        <f>IF(Table145[[#This Row],[APS4 Max]]&gt;P$25,Table145[[#This Row],[APS4 Max]]*1.038,P$25*1.038)</f>
        <v>83970.463200000013</v>
      </c>
      <c r="AU44" s="73">
        <f>IF(Table145[[#This Row],[APS5 Min]]&gt;Q$25,Table145[[#This Row],[APS5 Min]]*1.038,Q$25*1.038)</f>
        <v>85464.518880000018</v>
      </c>
      <c r="AV44" s="73">
        <f>IF(Table145[[#This Row],[APS5 Max]]&gt;R$25,Table145[[#This Row],[APS5 Max]]*1.038,R$25*1.038)</f>
        <v>93662.393760000006</v>
      </c>
      <c r="AW44" s="73">
        <f>IF(Table145[[#This Row],[APS6 Min]]&gt;S$25,Table145[[#This Row],[APS6 Min]]*1.038,S$25*1.038)</f>
        <v>94603.73520000001</v>
      </c>
      <c r="AX44" s="73">
        <f>IF(Table145[[#This Row],[APS6 Max]]&gt;T$25,Table145[[#This Row],[APS6 Max]]*1.038,T$25*1.038)</f>
        <v>106033.69296</v>
      </c>
      <c r="AY44" s="73">
        <f>IF(Table145[[#This Row],[EL1 Min]]&gt;U$25,Table145[[#This Row],[EL1 Min]]*1.038,U$25*1.038)</f>
        <v>118145.90736000001</v>
      </c>
      <c r="AZ44" s="73">
        <f>IF(Table145[[#This Row],[EL1 Max]]&gt;V$25,Table145[[#This Row],[EL1 Max]]*1.038,V$25*1.038)</f>
        <v>133138.28112</v>
      </c>
      <c r="BA44" s="73">
        <f>IF(Table145[[#This Row],[EL2 Min]]&gt;W$25,Table145[[#This Row],[EL2 Min]]*1.038,W$25*1.038)</f>
        <v>139680.17232000001</v>
      </c>
      <c r="BB44" s="73">
        <f>IF(Table145[[#This Row],[EL2 Max]]&gt;X$25,Table145[[#This Row],[EL2 Max]]*1.038,X$25*1.038)</f>
        <v>164008.23504000003</v>
      </c>
      <c r="BD44" s="78" t="s">
        <v>68</v>
      </c>
      <c r="BE44" s="80">
        <f>IF(Table143[[#This Row],[APS1 Min]]&gt;I$26,Table143[[#This Row],[APS1 Min]]*1.034,I$26*1.034)</f>
        <v>56369.295840000006</v>
      </c>
      <c r="BF44" s="80">
        <f>IF(Table143[[#This Row],[APS1 Max]]&gt;J$26,Table143[[#This Row],[APS1 Max]]*1.034,J$26*1.034)</f>
        <v>60950.277822720011</v>
      </c>
      <c r="BG44" s="80">
        <f>IF(Table143[[#This Row],[APS2 Min]]&gt;K$26,Table143[[#This Row],[APS2 Min]]*1.034,K$26*1.034)</f>
        <v>62411.414619840005</v>
      </c>
      <c r="BH44" s="80">
        <f>IF(Table143[[#This Row],[APS2 Max]]&gt;L$26,Table143[[#This Row],[APS2 Max]]*1.034,L$26*1.034)</f>
        <v>69210.333054720002</v>
      </c>
      <c r="BI44" s="80">
        <f>IF(Table143[[#This Row],[APS3 Min]]&gt;M$26,Table143[[#This Row],[APS3 Min]]*1.034,M$26*1.034)</f>
        <v>71087.821284480015</v>
      </c>
      <c r="BJ44" s="80">
        <f>IF(Table143[[#This Row],[APS3 Max]]&gt;N$26,Table143[[#This Row],[APS3 Max]]*1.034,N$26*1.034)</f>
        <v>77904.599298240006</v>
      </c>
      <c r="BK44" s="80">
        <f>IF(Table143[[#This Row],[APS4 Min]]&gt;O$26,Table143[[#This Row],[APS4 Min]]*1.034,O$26*1.034)</f>
        <v>79231.789253759998</v>
      </c>
      <c r="BL44" s="80">
        <f>IF(Table143[[#This Row],[APS4 Max]]&gt;P$26,Table143[[#This Row],[APS4 Max]]*1.034,P$26*1.034)</f>
        <v>86825.45894880002</v>
      </c>
      <c r="BM44" s="80">
        <f>IF(Table143[[#This Row],[APS5 Min]]&gt;Q$26,Table143[[#This Row],[APS5 Min]]*1.034,Q$26*1.034)</f>
        <v>88370.312521920016</v>
      </c>
      <c r="BN44" s="80">
        <f>IF(Table143[[#This Row],[APS5 Max]]&gt;R$26,Table143[[#This Row],[APS5 Max]]*1.034,R$26*1.034)</f>
        <v>96846.915147840016</v>
      </c>
      <c r="BO44" s="80">
        <f>IF(Table143[[#This Row],[APS6 Min]]&gt;S$26,Table143[[#This Row],[APS6 Min]]*1.034,S$26*1.034)</f>
        <v>97820.262196800017</v>
      </c>
      <c r="BP44" s="80">
        <f>IF(Table143[[#This Row],[APS6 Max]]&gt;T$26,Table143[[#This Row],[APS6 Max]]*1.034,T$26*1.034)</f>
        <v>109638.83852064</v>
      </c>
      <c r="BQ44" s="80">
        <f>IF(Table143[[#This Row],[EL1 Min]]&gt;U$26,Table143[[#This Row],[EL1 Min]]*1.034,U$26*1.034)</f>
        <v>122162.86821024002</v>
      </c>
      <c r="BR44" s="80">
        <f>IF(Table143[[#This Row],[EL1 Max]]&gt;V$26,Table143[[#This Row],[EL1 Max]]*1.034,V$26*1.034)</f>
        <v>137664.98267808001</v>
      </c>
      <c r="BS44" s="80">
        <f>IF(Table143[[#This Row],[EL2 Min]]&gt;W$26,Table143[[#This Row],[EL2 Min]]*1.034,W$26*1.034)</f>
        <v>144429.29817888001</v>
      </c>
      <c r="BT44" s="80">
        <f>IF(Table143[[#This Row],[EL2 Max]]&gt;X$26,Table143[[#This Row],[EL2 Max]]*1.034,X$26*1.034)</f>
        <v>169584.51503136003</v>
      </c>
    </row>
    <row r="45" spans="2:72" ht="15.75" customHeight="1" x14ac:dyDescent="0.3">
      <c r="B45" s="78" t="s">
        <v>69</v>
      </c>
      <c r="C45" s="80">
        <v>50158</v>
      </c>
      <c r="D45" s="79">
        <v>57064</v>
      </c>
      <c r="E45" s="80">
        <v>61178</v>
      </c>
      <c r="F45" s="79">
        <v>65298</v>
      </c>
      <c r="G45" s="80">
        <v>66966</v>
      </c>
      <c r="H45" s="79">
        <v>72781</v>
      </c>
      <c r="I45" s="80">
        <v>75684</v>
      </c>
      <c r="J45" s="79">
        <v>80919</v>
      </c>
      <c r="K45" s="80">
        <v>83410</v>
      </c>
      <c r="L45" s="79">
        <v>88343</v>
      </c>
      <c r="M45" s="80">
        <v>93273</v>
      </c>
      <c r="N45" s="79">
        <v>103143</v>
      </c>
      <c r="O45" s="80">
        <v>114739</v>
      </c>
      <c r="P45" s="79">
        <v>127526</v>
      </c>
      <c r="Q45" s="80">
        <v>134613</v>
      </c>
      <c r="R45" s="81">
        <v>156938</v>
      </c>
      <c r="S45" s="77"/>
      <c r="T45" s="78" t="s">
        <v>69</v>
      </c>
      <c r="U45" s="80">
        <v>52164.32</v>
      </c>
      <c r="V45" s="79">
        <v>59346.560000000005</v>
      </c>
      <c r="W45" s="80">
        <v>63625.120000000003</v>
      </c>
      <c r="X45" s="79">
        <v>67909.919999999998</v>
      </c>
      <c r="Y45" s="80">
        <v>69644.639999999999</v>
      </c>
      <c r="Z45" s="79">
        <v>75692.240000000005</v>
      </c>
      <c r="AA45" s="80">
        <v>78711.360000000001</v>
      </c>
      <c r="AB45" s="79">
        <v>84155.760000000009</v>
      </c>
      <c r="AC45" s="80">
        <v>86746.400000000009</v>
      </c>
      <c r="AD45" s="79">
        <v>91876.72</v>
      </c>
      <c r="AE45" s="80">
        <v>97003.92</v>
      </c>
      <c r="AF45" s="79">
        <v>107268.72</v>
      </c>
      <c r="AG45" s="80">
        <v>119328.56</v>
      </c>
      <c r="AH45" s="79">
        <v>132627.04</v>
      </c>
      <c r="AI45" s="80">
        <v>139997.52000000002</v>
      </c>
      <c r="AJ45" s="81">
        <v>163215.52000000002</v>
      </c>
      <c r="AK45" s="77"/>
      <c r="AL45" s="78" t="s">
        <v>69</v>
      </c>
      <c r="AM45" s="73">
        <f>IF(Table145[[#This Row],[APS1 Min]]&gt;I$25,Table145[[#This Row],[APS1 Min]]*1.038,I$25*1.038)</f>
        <v>54146.564160000002</v>
      </c>
      <c r="AN45" s="73">
        <f>IF(Table145[[#This Row],[APS1 Max]]&gt;J$25,Table145[[#This Row],[APS1 Max]]*1.038,J$25*1.038)</f>
        <v>61601.729280000007</v>
      </c>
      <c r="AO45" s="73">
        <f>IF(Table145[[#This Row],[APS2 Min]]&gt;K$25,Table145[[#This Row],[APS2 Min]]*1.038,K$25*1.038)</f>
        <v>66042.874560000011</v>
      </c>
      <c r="AP45" s="73">
        <f>IF(Table145[[#This Row],[APS2 Max]]&gt;L$25,Table145[[#This Row],[APS2 Max]]*1.038,L$25*1.038)</f>
        <v>70490.496960000004</v>
      </c>
      <c r="AQ45" s="73">
        <f>IF(Table145[[#This Row],[APS3 Min]]&gt;M$25,Table145[[#This Row],[APS3 Min]]*1.038,M$25*1.038)</f>
        <v>72291.136320000005</v>
      </c>
      <c r="AR45" s="73">
        <f>IF(Table145[[#This Row],[APS3 Max]]&gt;N$25,Table145[[#This Row],[APS3 Max]]*1.038,N$25*1.038)</f>
        <v>78568.54512000001</v>
      </c>
      <c r="AS45" s="73">
        <f>IF(Table145[[#This Row],[APS4 Min]]&gt;O$25,Table145[[#This Row],[APS4 Min]]*1.038,O$25*1.038)</f>
        <v>81702.391680000001</v>
      </c>
      <c r="AT45" s="73">
        <f>IF(Table145[[#This Row],[APS4 Max]]&gt;P$25,Table145[[#This Row],[APS4 Max]]*1.038,P$25*1.038)</f>
        <v>87353.678880000007</v>
      </c>
      <c r="AU45" s="73">
        <f>IF(Table145[[#This Row],[APS5 Min]]&gt;Q$25,Table145[[#This Row],[APS5 Min]]*1.038,Q$25*1.038)</f>
        <v>90042.763200000016</v>
      </c>
      <c r="AV45" s="73">
        <f>IF(Table145[[#This Row],[APS5 Max]]&gt;R$25,Table145[[#This Row],[APS5 Max]]*1.038,R$25*1.038)</f>
        <v>95368.035360000009</v>
      </c>
      <c r="AW45" s="73">
        <f>IF(Table145[[#This Row],[APS6 Min]]&gt;S$25,Table145[[#This Row],[APS6 Min]]*1.038,S$25*1.038)</f>
        <v>100690.06896</v>
      </c>
      <c r="AX45" s="73">
        <f>IF(Table145[[#This Row],[APS6 Max]]&gt;T$25,Table145[[#This Row],[APS6 Max]]*1.038,T$25*1.038)</f>
        <v>111344.93136</v>
      </c>
      <c r="AY45" s="73">
        <f>IF(Table145[[#This Row],[EL1 Min]]&gt;U$25,Table145[[#This Row],[EL1 Min]]*1.038,U$25*1.038)</f>
        <v>123863.04528000001</v>
      </c>
      <c r="AZ45" s="73">
        <f>IF(Table145[[#This Row],[EL1 Max]]&gt;V$25,Table145[[#This Row],[EL1 Max]]*1.038,V$25*1.038)</f>
        <v>137666.86752</v>
      </c>
      <c r="BA45" s="73">
        <f>IF(Table145[[#This Row],[EL2 Min]]&gt;W$25,Table145[[#This Row],[EL2 Min]]*1.038,W$25*1.038)</f>
        <v>145317.42576000001</v>
      </c>
      <c r="BB45" s="73">
        <f>IF(Table145[[#This Row],[EL2 Max]]&gt;X$25,Table145[[#This Row],[EL2 Max]]*1.038,X$25*1.038)</f>
        <v>169417.70976000003</v>
      </c>
      <c r="BD45" s="78" t="s">
        <v>69</v>
      </c>
      <c r="BE45" s="80">
        <f>IF(Table143[[#This Row],[APS1 Min]]&gt;I$26,Table143[[#This Row],[APS1 Min]]*1.034,I$26*1.034)</f>
        <v>56369.295840000006</v>
      </c>
      <c r="BF45" s="80">
        <f>IF(Table143[[#This Row],[APS1 Max]]&gt;J$26,Table143[[#This Row],[APS1 Max]]*1.034,J$26*1.034)</f>
        <v>63696.188075520011</v>
      </c>
      <c r="BG45" s="80">
        <f>IF(Table143[[#This Row],[APS2 Min]]&gt;K$26,Table143[[#This Row],[APS2 Min]]*1.034,K$26*1.034)</f>
        <v>68288.332295040018</v>
      </c>
      <c r="BH45" s="80">
        <f>IF(Table143[[#This Row],[APS2 Max]]&gt;L$26,Table143[[#This Row],[APS2 Max]]*1.034,L$26*1.034)</f>
        <v>72887.173856640002</v>
      </c>
      <c r="BI45" s="80">
        <f>IF(Table143[[#This Row],[APS3 Min]]&gt;M$26,Table143[[#This Row],[APS3 Min]]*1.034,M$26*1.034)</f>
        <v>74749.03495488</v>
      </c>
      <c r="BJ45" s="80">
        <f>IF(Table143[[#This Row],[APS3 Max]]&gt;N$26,Table143[[#This Row],[APS3 Max]]*1.034,N$26*1.034)</f>
        <v>81239.87565408001</v>
      </c>
      <c r="BK45" s="80">
        <f>IF(Table143[[#This Row],[APS4 Min]]&gt;O$26,Table143[[#This Row],[APS4 Min]]*1.034,O$26*1.034)</f>
        <v>84480.272997120002</v>
      </c>
      <c r="BL45" s="80">
        <f>IF(Table143[[#This Row],[APS4 Max]]&gt;P$26,Table143[[#This Row],[APS4 Max]]*1.034,P$26*1.034)</f>
        <v>90323.703961920008</v>
      </c>
      <c r="BM45" s="80">
        <f>IF(Table143[[#This Row],[APS5 Min]]&gt;Q$26,Table143[[#This Row],[APS5 Min]]*1.034,Q$26*1.034)</f>
        <v>93104.217148800017</v>
      </c>
      <c r="BN45" s="80">
        <f>IF(Table143[[#This Row],[APS5 Max]]&gt;R$26,Table143[[#This Row],[APS5 Max]]*1.034,R$26*1.034)</f>
        <v>98610.548562240016</v>
      </c>
      <c r="BO45" s="80">
        <f>IF(Table143[[#This Row],[APS6 Min]]&gt;S$26,Table143[[#This Row],[APS6 Min]]*1.034,S$26*1.034)</f>
        <v>104113.53130464001</v>
      </c>
      <c r="BP45" s="80">
        <f>IF(Table143[[#This Row],[APS6 Max]]&gt;T$26,Table143[[#This Row],[APS6 Max]]*1.034,T$26*1.034)</f>
        <v>115130.65902624</v>
      </c>
      <c r="BQ45" s="80">
        <f>IF(Table143[[#This Row],[EL1 Min]]&gt;U$26,Table143[[#This Row],[EL1 Min]]*1.034,U$26*1.034)</f>
        <v>128074.38881952001</v>
      </c>
      <c r="BR45" s="80">
        <f>IF(Table143[[#This Row],[EL1 Max]]&gt;V$26,Table143[[#This Row],[EL1 Max]]*1.034,V$26*1.034)</f>
        <v>142347.54101568001</v>
      </c>
      <c r="BS45" s="80">
        <f>IF(Table143[[#This Row],[EL2 Min]]&gt;W$26,Table143[[#This Row],[EL2 Min]]*1.034,W$26*1.034)</f>
        <v>150258.21823584003</v>
      </c>
      <c r="BT45" s="80">
        <f>IF(Table143[[#This Row],[EL2 Max]]&gt;X$26,Table143[[#This Row],[EL2 Max]]*1.034,X$26*1.034)</f>
        <v>175177.91189184002</v>
      </c>
    </row>
    <row r="46" spans="2:72" x14ac:dyDescent="0.3">
      <c r="B46" s="78" t="s">
        <v>70</v>
      </c>
      <c r="C46" s="80">
        <v>50941</v>
      </c>
      <c r="D46" s="79">
        <v>56302</v>
      </c>
      <c r="E46" s="80">
        <v>57653</v>
      </c>
      <c r="F46" s="79">
        <v>63929</v>
      </c>
      <c r="G46" s="80">
        <v>65666</v>
      </c>
      <c r="H46" s="79">
        <v>70871</v>
      </c>
      <c r="I46" s="80">
        <v>73187</v>
      </c>
      <c r="J46" s="79">
        <v>79462</v>
      </c>
      <c r="K46" s="80">
        <v>81631</v>
      </c>
      <c r="L46" s="79">
        <v>88163</v>
      </c>
      <c r="M46" s="80">
        <v>90357</v>
      </c>
      <c r="N46" s="79">
        <v>101277</v>
      </c>
      <c r="O46" s="80">
        <v>107643</v>
      </c>
      <c r="P46" s="79">
        <v>126714</v>
      </c>
      <c r="Q46" s="80">
        <v>130358</v>
      </c>
      <c r="R46" s="81">
        <v>154288</v>
      </c>
      <c r="S46" s="77"/>
      <c r="T46" s="78" t="s">
        <v>70</v>
      </c>
      <c r="U46" s="80">
        <v>52978.64</v>
      </c>
      <c r="V46" s="79">
        <v>58554.080000000002</v>
      </c>
      <c r="W46" s="80">
        <v>59959.12</v>
      </c>
      <c r="X46" s="79">
        <v>66486.16</v>
      </c>
      <c r="Y46" s="80">
        <v>68292.639999999999</v>
      </c>
      <c r="Z46" s="79">
        <v>73705.84</v>
      </c>
      <c r="AA46" s="80">
        <v>76114.48</v>
      </c>
      <c r="AB46" s="79">
        <v>82640.479999999996</v>
      </c>
      <c r="AC46" s="80">
        <v>84896.24</v>
      </c>
      <c r="AD46" s="79">
        <v>91689.52</v>
      </c>
      <c r="AE46" s="80">
        <v>93971.28</v>
      </c>
      <c r="AF46" s="79">
        <v>105328.08</v>
      </c>
      <c r="AG46" s="80">
        <v>111948.72</v>
      </c>
      <c r="AH46" s="79">
        <v>131782.56</v>
      </c>
      <c r="AI46" s="80">
        <v>135572.32</v>
      </c>
      <c r="AJ46" s="81">
        <v>160459.52000000002</v>
      </c>
      <c r="AK46" s="77"/>
      <c r="AL46" s="78" t="s">
        <v>70</v>
      </c>
      <c r="AM46" s="73">
        <f>IF(Table145[[#This Row],[APS1 Min]]&gt;I$25,Table145[[#This Row],[APS1 Min]]*1.038,I$25*1.038)</f>
        <v>54991.828320000001</v>
      </c>
      <c r="AN46" s="73">
        <f>IF(Table145[[#This Row],[APS1 Max]]&gt;J$25,Table145[[#This Row],[APS1 Max]]*1.038,J$25*1.038)</f>
        <v>60779.135040000001</v>
      </c>
      <c r="AO46" s="73">
        <f>IF(Table145[[#This Row],[APS2 Min]]&gt;K$25,Table145[[#This Row],[APS2 Min]]*1.038,K$25*1.038)</f>
        <v>62237.566560000007</v>
      </c>
      <c r="AP46" s="73">
        <f>IF(Table145[[#This Row],[APS2 Max]]&gt;L$25,Table145[[#This Row],[APS2 Max]]*1.038,L$25*1.038)</f>
        <v>69012.634080000003</v>
      </c>
      <c r="AQ46" s="73">
        <f>IF(Table145[[#This Row],[APS3 Min]]&gt;M$25,Table145[[#This Row],[APS3 Min]]*1.038,M$25*1.038)</f>
        <v>70887.760320000001</v>
      </c>
      <c r="AR46" s="73">
        <f>IF(Table145[[#This Row],[APS3 Max]]&gt;N$25,Table145[[#This Row],[APS3 Max]]*1.038,N$25*1.038)</f>
        <v>76506.661919999999</v>
      </c>
      <c r="AS46" s="73">
        <f>IF(Table145[[#This Row],[APS4 Min]]&gt;O$25,Table145[[#This Row],[APS4 Min]]*1.038,O$25*1.038)</f>
        <v>79006.830239999996</v>
      </c>
      <c r="AT46" s="73">
        <f>IF(Table145[[#This Row],[APS4 Max]]&gt;P$25,Table145[[#This Row],[APS4 Max]]*1.038,P$25*1.038)</f>
        <v>85780.818239999993</v>
      </c>
      <c r="AU46" s="73">
        <f>IF(Table145[[#This Row],[APS5 Min]]&gt;Q$25,Table145[[#This Row],[APS5 Min]]*1.038,Q$25*1.038)</f>
        <v>88122.297120000003</v>
      </c>
      <c r="AV46" s="73">
        <f>IF(Table145[[#This Row],[APS5 Max]]&gt;R$25,Table145[[#This Row],[APS5 Max]]*1.038,R$25*1.038)</f>
        <v>95173.72176</v>
      </c>
      <c r="AW46" s="73">
        <f>IF(Table145[[#This Row],[APS6 Min]]&gt;S$25,Table145[[#This Row],[APS6 Min]]*1.038,S$25*1.038)</f>
        <v>97542.188640000008</v>
      </c>
      <c r="AX46" s="73">
        <f>IF(Table145[[#This Row],[APS6 Max]]&gt;T$25,Table145[[#This Row],[APS6 Max]]*1.038,T$25*1.038)</f>
        <v>109330.54704</v>
      </c>
      <c r="AY46" s="73">
        <f>IF(Table145[[#This Row],[EL1 Min]]&gt;U$25,Table145[[#This Row],[EL1 Min]]*1.038,U$25*1.038)</f>
        <v>116202.77136</v>
      </c>
      <c r="AZ46" s="73">
        <f>IF(Table145[[#This Row],[EL1 Max]]&gt;V$25,Table145[[#This Row],[EL1 Max]]*1.038,V$25*1.038)</f>
        <v>136790.29728</v>
      </c>
      <c r="BA46" s="73">
        <f>IF(Table145[[#This Row],[EL2 Min]]&gt;W$25,Table145[[#This Row],[EL2 Min]]*1.038,W$25*1.038)</f>
        <v>140724.06816000002</v>
      </c>
      <c r="BB46" s="73">
        <f>IF(Table145[[#This Row],[EL2 Max]]&gt;X$25,Table145[[#This Row],[EL2 Max]]*1.038,X$25*1.038)</f>
        <v>166556.98176000002</v>
      </c>
      <c r="BD46" s="78" t="s">
        <v>70</v>
      </c>
      <c r="BE46" s="80">
        <f>IF(Table143[[#This Row],[APS1 Min]]&gt;I$26,Table143[[#This Row],[APS1 Min]]*1.034,I$26*1.034)</f>
        <v>56861.550482880004</v>
      </c>
      <c r="BF46" s="80">
        <f>IF(Table143[[#This Row],[APS1 Max]]&gt;J$26,Table143[[#This Row],[APS1 Max]]*1.034,J$26*1.034)</f>
        <v>62845.625631360002</v>
      </c>
      <c r="BG46" s="80">
        <f>IF(Table143[[#This Row],[APS2 Min]]&gt;K$26,Table143[[#This Row],[APS2 Min]]*1.034,K$26*1.034)</f>
        <v>64353.643823040009</v>
      </c>
      <c r="BH46" s="80">
        <f>IF(Table143[[#This Row],[APS2 Max]]&gt;L$26,Table143[[#This Row],[APS2 Max]]*1.034,L$26*1.034)</f>
        <v>71359.063638720007</v>
      </c>
      <c r="BI46" s="80">
        <f>IF(Table143[[#This Row],[APS3 Min]]&gt;M$26,Table143[[#This Row],[APS3 Min]]*1.034,M$26*1.034)</f>
        <v>73297.94417088</v>
      </c>
      <c r="BJ46" s="80">
        <f>IF(Table143[[#This Row],[APS3 Max]]&gt;N$26,Table143[[#This Row],[APS3 Max]]*1.034,N$26*1.034)</f>
        <v>79107.888425280005</v>
      </c>
      <c r="BK46" s="80">
        <f>IF(Table143[[#This Row],[APS4 Min]]&gt;O$26,Table143[[#This Row],[APS4 Min]]*1.034,O$26*1.034)</f>
        <v>81693.062468160002</v>
      </c>
      <c r="BL46" s="80">
        <f>IF(Table143[[#This Row],[APS4 Max]]&gt;P$26,Table143[[#This Row],[APS4 Max]]*1.034,P$26*1.034)</f>
        <v>88697.366060159999</v>
      </c>
      <c r="BM46" s="80">
        <f>IF(Table143[[#This Row],[APS5 Min]]&gt;Q$26,Table143[[#This Row],[APS5 Min]]*1.034,Q$26*1.034)</f>
        <v>91118.455222080011</v>
      </c>
      <c r="BN46" s="80">
        <f>IF(Table143[[#This Row],[APS5 Max]]&gt;R$26,Table143[[#This Row],[APS5 Max]]*1.034,R$26*1.034)</f>
        <v>98409.628299839998</v>
      </c>
      <c r="BO46" s="80">
        <f>IF(Table143[[#This Row],[APS6 Min]]&gt;S$26,Table143[[#This Row],[APS6 Min]]*1.034,S$26*1.034)</f>
        <v>100858.62305376001</v>
      </c>
      <c r="BP46" s="80">
        <f>IF(Table143[[#This Row],[APS6 Max]]&gt;T$26,Table143[[#This Row],[APS6 Max]]*1.034,T$26*1.034)</f>
        <v>113047.78563936001</v>
      </c>
      <c r="BQ46" s="80">
        <f>IF(Table143[[#This Row],[EL1 Min]]&gt;U$26,Table143[[#This Row],[EL1 Min]]*1.034,U$26*1.034)</f>
        <v>120153.66558624001</v>
      </c>
      <c r="BR46" s="80">
        <f>IF(Table143[[#This Row],[EL1 Max]]&gt;V$26,Table143[[#This Row],[EL1 Max]]*1.034,V$26*1.034)</f>
        <v>141441.16738751999</v>
      </c>
      <c r="BS46" s="80">
        <f>IF(Table143[[#This Row],[EL2 Min]]&gt;W$26,Table143[[#This Row],[EL2 Min]]*1.034,W$26*1.034)</f>
        <v>145508.68647744003</v>
      </c>
      <c r="BT46" s="80">
        <f>IF(Table143[[#This Row],[EL2 Max]]&gt;X$26,Table143[[#This Row],[EL2 Max]]*1.034,X$26*1.034)</f>
        <v>172219.91913984003</v>
      </c>
    </row>
    <row r="47" spans="2:72" x14ac:dyDescent="0.3">
      <c r="B47" s="78" t="s">
        <v>71</v>
      </c>
      <c r="C47" s="80">
        <v>50984</v>
      </c>
      <c r="D47" s="79">
        <v>56345</v>
      </c>
      <c r="E47" s="80">
        <v>57700</v>
      </c>
      <c r="F47" s="79">
        <v>63983</v>
      </c>
      <c r="G47" s="80">
        <v>64431</v>
      </c>
      <c r="H47" s="79">
        <v>69536</v>
      </c>
      <c r="I47" s="80">
        <v>71807</v>
      </c>
      <c r="J47" s="79">
        <v>77966</v>
      </c>
      <c r="K47" s="80">
        <v>80095</v>
      </c>
      <c r="L47" s="79">
        <v>84930</v>
      </c>
      <c r="M47" s="80">
        <v>91086</v>
      </c>
      <c r="N47" s="79">
        <v>101605</v>
      </c>
      <c r="O47" s="80">
        <v>110365</v>
      </c>
      <c r="P47" s="79">
        <v>134286</v>
      </c>
      <c r="Q47" s="80">
        <v>134286</v>
      </c>
      <c r="R47" s="81">
        <v>152949</v>
      </c>
      <c r="S47" s="77"/>
      <c r="T47" s="78" t="s">
        <v>71</v>
      </c>
      <c r="U47" s="80">
        <v>53023.360000000001</v>
      </c>
      <c r="V47" s="79">
        <v>58598.8</v>
      </c>
      <c r="W47" s="80">
        <v>60008</v>
      </c>
      <c r="X47" s="79">
        <v>66542.320000000007</v>
      </c>
      <c r="Y47" s="80">
        <v>67008.240000000005</v>
      </c>
      <c r="Z47" s="79">
        <v>72317.440000000002</v>
      </c>
      <c r="AA47" s="80">
        <v>74679.28</v>
      </c>
      <c r="AB47" s="79">
        <v>81084.639999999999</v>
      </c>
      <c r="AC47" s="80">
        <v>83298.8</v>
      </c>
      <c r="AD47" s="79">
        <v>88327.2</v>
      </c>
      <c r="AE47" s="80">
        <v>94729.44</v>
      </c>
      <c r="AF47" s="79">
        <v>105669.2</v>
      </c>
      <c r="AG47" s="80">
        <v>114779.6</v>
      </c>
      <c r="AH47" s="79">
        <v>139657.44</v>
      </c>
      <c r="AI47" s="80">
        <v>139657.44</v>
      </c>
      <c r="AJ47" s="81">
        <v>159066.96</v>
      </c>
      <c r="AK47" s="77"/>
      <c r="AL47" s="78" t="s">
        <v>71</v>
      </c>
      <c r="AM47" s="73">
        <f>IF(Table145[[#This Row],[APS1 Min]]&gt;I$25,Table145[[#This Row],[APS1 Min]]*1.038,I$25*1.038)</f>
        <v>55038.24768</v>
      </c>
      <c r="AN47" s="73">
        <f>IF(Table145[[#This Row],[APS1 Max]]&gt;J$25,Table145[[#This Row],[APS1 Max]]*1.038,J$25*1.038)</f>
        <v>60825.554400000008</v>
      </c>
      <c r="AO47" s="73">
        <f>IF(Table145[[#This Row],[APS2 Min]]&gt;K$25,Table145[[#This Row],[APS2 Min]]*1.038,K$25*1.038)</f>
        <v>62288.304000000004</v>
      </c>
      <c r="AP47" s="73">
        <f>IF(Table145[[#This Row],[APS2 Max]]&gt;L$25,Table145[[#This Row],[APS2 Max]]*1.038,L$25*1.038)</f>
        <v>69070.92816000001</v>
      </c>
      <c r="AQ47" s="73">
        <f>IF(Table145[[#This Row],[APS3 Min]]&gt;M$25,Table145[[#This Row],[APS3 Min]]*1.038,M$25*1.038)</f>
        <v>69554.553120000011</v>
      </c>
      <c r="AR47" s="73">
        <f>IF(Table145[[#This Row],[APS3 Max]]&gt;N$25,Table145[[#This Row],[APS3 Max]]*1.038,N$25*1.038)</f>
        <v>75065.502720000004</v>
      </c>
      <c r="AS47" s="73">
        <f>IF(Table145[[#This Row],[APS4 Min]]&gt;O$25,Table145[[#This Row],[APS4 Min]]*1.038,O$25*1.038)</f>
        <v>77517.092640000003</v>
      </c>
      <c r="AT47" s="73">
        <f>IF(Table145[[#This Row],[APS4 Max]]&gt;P$25,Table145[[#This Row],[APS4 Max]]*1.038,P$25*1.038)</f>
        <v>84165.856320000006</v>
      </c>
      <c r="AU47" s="73">
        <f>IF(Table145[[#This Row],[APS5 Min]]&gt;Q$25,Table145[[#This Row],[APS5 Min]]*1.038,Q$25*1.038)</f>
        <v>86464.154399999999</v>
      </c>
      <c r="AV47" s="73">
        <f>IF(Table145[[#This Row],[APS5 Max]]&gt;R$25,Table145[[#This Row],[APS5 Max]]*1.038,R$25*1.038)</f>
        <v>91683.633600000001</v>
      </c>
      <c r="AW47" s="73">
        <f>IF(Table145[[#This Row],[APS6 Min]]&gt;S$25,Table145[[#This Row],[APS6 Min]]*1.038,S$25*1.038)</f>
        <v>98329.158720000007</v>
      </c>
      <c r="AX47" s="73">
        <f>IF(Table145[[#This Row],[APS6 Max]]&gt;T$25,Table145[[#This Row],[APS6 Max]]*1.038,T$25*1.038)</f>
        <v>109684.6296</v>
      </c>
      <c r="AY47" s="73">
        <f>IF(Table145[[#This Row],[EL1 Min]]&gt;U$25,Table145[[#This Row],[EL1 Min]]*1.038,U$25*1.038)</f>
        <v>119141.22480000001</v>
      </c>
      <c r="AZ47" s="73">
        <f>IF(Table145[[#This Row],[EL1 Max]]&gt;V$25,Table145[[#This Row],[EL1 Max]]*1.038,V$25*1.038)</f>
        <v>144964.42272</v>
      </c>
      <c r="BA47" s="73">
        <f>IF(Table145[[#This Row],[EL2 Min]]&gt;W$25,Table145[[#This Row],[EL2 Min]]*1.038,W$25*1.038)</f>
        <v>144964.42272</v>
      </c>
      <c r="BB47" s="73">
        <f>IF(Table145[[#This Row],[EL2 Max]]&gt;X$25,Table145[[#This Row],[EL2 Max]]*1.038,X$25*1.038)</f>
        <v>165111.50448</v>
      </c>
      <c r="BD47" s="78" t="s">
        <v>71</v>
      </c>
      <c r="BE47" s="80">
        <f>IF(Table143[[#This Row],[APS1 Min]]&gt;I$26,Table143[[#This Row],[APS1 Min]]*1.034,I$26*1.034)</f>
        <v>56909.548101120003</v>
      </c>
      <c r="BF47" s="80">
        <f>IF(Table143[[#This Row],[APS1 Max]]&gt;J$26,Table143[[#This Row],[APS1 Max]]*1.034,J$26*1.034)</f>
        <v>62893.623249600008</v>
      </c>
      <c r="BG47" s="80">
        <f>IF(Table143[[#This Row],[APS2 Min]]&gt;K$26,Table143[[#This Row],[APS2 Min]]*1.034,K$26*1.034)</f>
        <v>64406.106336000004</v>
      </c>
      <c r="BH47" s="80">
        <f>IF(Table143[[#This Row],[APS2 Max]]&gt;L$26,Table143[[#This Row],[APS2 Max]]*1.034,L$26*1.034)</f>
        <v>71419.339717440016</v>
      </c>
      <c r="BI47" s="80">
        <f>IF(Table143[[#This Row],[APS3 Min]]&gt;M$26,Table143[[#This Row],[APS3 Min]]*1.034,M$26*1.034)</f>
        <v>71919.407926080021</v>
      </c>
      <c r="BJ47" s="80">
        <f>IF(Table143[[#This Row],[APS3 Max]]&gt;N$26,Table143[[#This Row],[APS3 Max]]*1.034,N$26*1.034)</f>
        <v>77617.72981248</v>
      </c>
      <c r="BK47" s="80">
        <f>IF(Table143[[#This Row],[APS4 Min]]&gt;O$26,Table143[[#This Row],[APS4 Min]]*1.034,O$26*1.034)</f>
        <v>80152.673789760011</v>
      </c>
      <c r="BL47" s="80">
        <f>IF(Table143[[#This Row],[APS4 Max]]&gt;P$26,Table143[[#This Row],[APS4 Max]]*1.034,P$26*1.034)</f>
        <v>87027.495434880009</v>
      </c>
      <c r="BM47" s="80">
        <f>IF(Table143[[#This Row],[APS5 Min]]&gt;Q$26,Table143[[#This Row],[APS5 Min]]*1.034,Q$26*1.034)</f>
        <v>89403.935649599996</v>
      </c>
      <c r="BN47" s="80">
        <f>IF(Table143[[#This Row],[APS5 Max]]&gt;R$26,Table143[[#This Row],[APS5 Max]]*1.034,R$26*1.034)</f>
        <v>94930.403738227193</v>
      </c>
      <c r="BO47" s="80">
        <f>IF(Table143[[#This Row],[APS6 Min]]&gt;S$26,Table143[[#This Row],[APS6 Min]]*1.034,S$26*1.034)</f>
        <v>101672.35011648001</v>
      </c>
      <c r="BP47" s="80">
        <f>IF(Table143[[#This Row],[APS6 Max]]&gt;T$26,Table143[[#This Row],[APS6 Max]]*1.034,T$26*1.034)</f>
        <v>113413.9070064</v>
      </c>
      <c r="BQ47" s="80">
        <f>IF(Table143[[#This Row],[EL1 Min]]&gt;U$26,Table143[[#This Row],[EL1 Min]]*1.034,U$26*1.034)</f>
        <v>123192.02644320001</v>
      </c>
      <c r="BR47" s="80">
        <f>IF(Table143[[#This Row],[EL1 Max]]&gt;V$26,Table143[[#This Row],[EL1 Max]]*1.034,V$26*1.034)</f>
        <v>149893.21309248</v>
      </c>
      <c r="BS47" s="80">
        <f>IF(Table143[[#This Row],[EL2 Min]]&gt;W$26,Table143[[#This Row],[EL2 Min]]*1.034,W$26*1.034)</f>
        <v>149893.21309248</v>
      </c>
      <c r="BT47" s="80">
        <f>IF(Table143[[#This Row],[EL2 Max]]&gt;X$26,Table143[[#This Row],[EL2 Max]]*1.034,X$26*1.034)</f>
        <v>170725.29563232002</v>
      </c>
    </row>
    <row r="48" spans="2:72" x14ac:dyDescent="0.3">
      <c r="B48" s="78" t="s">
        <v>72</v>
      </c>
      <c r="C48" s="80">
        <v>50158</v>
      </c>
      <c r="D48" s="80">
        <v>50158</v>
      </c>
      <c r="E48" s="80">
        <v>54306</v>
      </c>
      <c r="F48" s="79">
        <v>54690</v>
      </c>
      <c r="G48" s="80">
        <v>59814</v>
      </c>
      <c r="H48" s="79">
        <v>60627</v>
      </c>
      <c r="I48" s="80">
        <v>67366</v>
      </c>
      <c r="J48" s="79">
        <v>67974</v>
      </c>
      <c r="K48" s="80">
        <v>75040</v>
      </c>
      <c r="L48" s="79">
        <v>79671</v>
      </c>
      <c r="M48" s="80">
        <v>82715</v>
      </c>
      <c r="N48" s="79">
        <v>86978</v>
      </c>
      <c r="O48" s="80">
        <v>104763</v>
      </c>
      <c r="P48" s="79">
        <v>108169</v>
      </c>
      <c r="Q48" s="80">
        <v>124498</v>
      </c>
      <c r="R48" s="81">
        <v>127769</v>
      </c>
      <c r="S48" s="77"/>
      <c r="T48" s="78" t="s">
        <v>72</v>
      </c>
      <c r="U48" s="80">
        <v>52164.32</v>
      </c>
      <c r="V48" s="80">
        <v>52164.32</v>
      </c>
      <c r="W48" s="80">
        <v>56478.240000000005</v>
      </c>
      <c r="X48" s="79">
        <v>56877.599999999999</v>
      </c>
      <c r="Y48" s="80">
        <v>62206.560000000005</v>
      </c>
      <c r="Z48" s="79">
        <v>63052.08</v>
      </c>
      <c r="AA48" s="80">
        <v>70060.639999999999</v>
      </c>
      <c r="AB48" s="79">
        <v>70692.960000000006</v>
      </c>
      <c r="AC48" s="80">
        <v>78041.600000000006</v>
      </c>
      <c r="AD48" s="79">
        <v>82857.84</v>
      </c>
      <c r="AE48" s="80">
        <v>86023.6</v>
      </c>
      <c r="AF48" s="79">
        <v>90457.12000000001</v>
      </c>
      <c r="AG48" s="80">
        <v>108953.52</v>
      </c>
      <c r="AH48" s="79">
        <v>112495.76000000001</v>
      </c>
      <c r="AI48" s="80">
        <v>129477.92</v>
      </c>
      <c r="AJ48" s="81">
        <v>132879.76</v>
      </c>
      <c r="AK48" s="77"/>
      <c r="AL48" s="78" t="s">
        <v>72</v>
      </c>
      <c r="AM48" s="73">
        <f>IF(Table145[[#This Row],[APS1 Min]]&gt;I$25,Table145[[#This Row],[APS1 Min]]*1.038,I$25*1.038)</f>
        <v>54146.564160000002</v>
      </c>
      <c r="AN48" s="73">
        <f>IF(Table145[[#This Row],[APS1 Max]]&gt;J$25,Table145[[#This Row],[APS1 Max]]*1.038,J$25*1.038)</f>
        <v>57214.560000000005</v>
      </c>
      <c r="AO48" s="73">
        <f>IF(Table145[[#This Row],[APS2 Min]]&gt;K$25,Table145[[#This Row],[APS2 Min]]*1.038,K$25*1.038)</f>
        <v>58930.996800000001</v>
      </c>
      <c r="AP48" s="73">
        <f>IF(Table145[[#This Row],[APS2 Max]]&gt;L$25,Table145[[#This Row],[APS2 Max]]*1.038,L$25*1.038)</f>
        <v>64234.678560000008</v>
      </c>
      <c r="AQ48" s="73">
        <f>IF(Table145[[#This Row],[APS3 Min]]&gt;M$25,Table145[[#This Row],[APS3 Min]]*1.038,M$25*1.038)</f>
        <v>66161.621760000009</v>
      </c>
      <c r="AR48" s="73">
        <f>IF(Table145[[#This Row],[APS3 Max]]&gt;N$25,Table145[[#This Row],[APS3 Max]]*1.038,N$25*1.038)</f>
        <v>72116.254079999999</v>
      </c>
      <c r="AS48" s="73">
        <f>IF(Table145[[#This Row],[APS4 Min]]&gt;O$25,Table145[[#This Row],[APS4 Min]]*1.038,O$25*1.038)</f>
        <v>74279.612160000004</v>
      </c>
      <c r="AT48" s="73">
        <f>IF(Table145[[#This Row],[APS4 Max]]&gt;P$25,Table145[[#This Row],[APS4 Max]]*1.038,P$25*1.038)</f>
        <v>80965.079520000014</v>
      </c>
      <c r="AU48" s="73">
        <f>IF(Table145[[#This Row],[APS5 Min]]&gt;Q$25,Table145[[#This Row],[APS5 Min]]*1.038,Q$25*1.038)</f>
        <v>83393.999520000012</v>
      </c>
      <c r="AV48" s="73">
        <f>IF(Table145[[#This Row],[APS5 Max]]&gt;R$25,Table145[[#This Row],[APS5 Max]]*1.038,R$25*1.038)</f>
        <v>90899.90208</v>
      </c>
      <c r="AW48" s="73">
        <f>IF(Table145[[#This Row],[APS6 Min]]&gt;S$25,Table145[[#This Row],[APS6 Min]]*1.038,S$25*1.038)</f>
        <v>93626.7696</v>
      </c>
      <c r="AX48" s="73">
        <f>IF(Table145[[#This Row],[APS6 Max]]&gt;T$25,Table145[[#This Row],[APS6 Max]]*1.038,T$25*1.038)</f>
        <v>104861.33424000001</v>
      </c>
      <c r="AY48" s="73">
        <f>IF(Table145[[#This Row],[EL1 Min]]&gt;U$25,Table145[[#This Row],[EL1 Min]]*1.038,U$25*1.038)</f>
        <v>114299.5776</v>
      </c>
      <c r="AZ48" s="73">
        <f>IF(Table145[[#This Row],[EL1 Max]]&gt;V$25,Table145[[#This Row],[EL1 Max]]*1.038,V$25*1.038)</f>
        <v>124586.32368</v>
      </c>
      <c r="BA48" s="73">
        <f>IF(Table145[[#This Row],[EL2 Min]]&gt;W$25,Table145[[#This Row],[EL2 Min]]*1.038,W$25*1.038)</f>
        <v>134398.08095999999</v>
      </c>
      <c r="BB48" s="73">
        <f>IF(Table145[[#This Row],[EL2 Max]]&gt;X$25,Table145[[#This Row],[EL2 Max]]*1.038,X$25*1.038)</f>
        <v>143946.43536</v>
      </c>
      <c r="BD48" s="78" t="s">
        <v>72</v>
      </c>
      <c r="BE48" s="80">
        <f>IF(Table143[[#This Row],[APS1 Min]]&gt;I$26,Table143[[#This Row],[APS1 Min]]*1.034,I$26*1.034)</f>
        <v>56369.295840000006</v>
      </c>
      <c r="BF48" s="80">
        <f>IF(Table143[[#This Row],[APS1 Max]]&gt;J$26,Table143[[#This Row],[APS1 Max]]*1.034,J$26*1.034)</f>
        <v>59751.453590400008</v>
      </c>
      <c r="BG48" s="80">
        <f>IF(Table143[[#This Row],[APS2 Min]]&gt;K$26,Table143[[#This Row],[APS2 Min]]*1.034,K$26*1.034)</f>
        <v>61543.997198112003</v>
      </c>
      <c r="BH48" s="80">
        <f>IF(Table143[[#This Row],[APS2 Max]]&gt;L$26,Table143[[#This Row],[APS2 Max]]*1.034,L$26*1.034)</f>
        <v>67082.844207350412</v>
      </c>
      <c r="BI48" s="80">
        <f>IF(Table143[[#This Row],[APS3 Min]]&gt;M$26,Table143[[#This Row],[APS3 Min]]*1.034,M$26*1.034)</f>
        <v>69095.22806883842</v>
      </c>
      <c r="BJ48" s="80">
        <f>IF(Table143[[#This Row],[APS3 Max]]&gt;N$26,Table143[[#This Row],[APS3 Max]]*1.034,N$26*1.034)</f>
        <v>75313.888785907198</v>
      </c>
      <c r="BK48" s="80">
        <f>IF(Table143[[#This Row],[APS4 Min]]&gt;O$26,Table143[[#This Row],[APS4 Min]]*1.034,O$26*1.034)</f>
        <v>77573.170163174407</v>
      </c>
      <c r="BL48" s="80">
        <f>IF(Table143[[#This Row],[APS4 Max]]&gt;P$26,Table143[[#This Row],[APS4 Max]]*1.034,P$26*1.034)</f>
        <v>84555.071145916809</v>
      </c>
      <c r="BM48" s="80">
        <f>IF(Table143[[#This Row],[APS5 Min]]&gt;Q$26,Table143[[#This Row],[APS5 Min]]*1.034,Q$26*1.034)</f>
        <v>87091.689458716806</v>
      </c>
      <c r="BN48" s="80">
        <f>IF(Table143[[#This Row],[APS5 Max]]&gt;R$26,Table143[[#This Row],[APS5 Max]]*1.034,R$26*1.034)</f>
        <v>94930.403738227193</v>
      </c>
      <c r="BO48" s="80">
        <f>IF(Table143[[#This Row],[APS6 Min]]&gt;S$26,Table143[[#This Row],[APS6 Min]]*1.034,S$26*1.034)</f>
        <v>97778.180564063994</v>
      </c>
      <c r="BP48" s="80">
        <f>IF(Table143[[#This Row],[APS6 Max]]&gt;T$26,Table143[[#This Row],[APS6 Max]]*1.034,T$26*1.034)</f>
        <v>109510.88580020162</v>
      </c>
      <c r="BQ48" s="80">
        <f>IF(Table143[[#This Row],[EL1 Min]]&gt;U$26,Table143[[#This Row],[EL1 Min]]*1.034,U$26*1.034)</f>
        <v>119367.620870784</v>
      </c>
      <c r="BR48" s="80">
        <f>IF(Table143[[#This Row],[EL1 Max]]&gt;V$26,Table143[[#This Row],[EL1 Max]]*1.034,V$26*1.034)</f>
        <v>130110.48127197121</v>
      </c>
      <c r="BS48" s="80">
        <f>IF(Table143[[#This Row],[EL2 Min]]&gt;W$26,Table143[[#This Row],[EL2 Min]]*1.034,W$26*1.034)</f>
        <v>138967.61571263999</v>
      </c>
      <c r="BT48" s="80">
        <f>IF(Table143[[#This Row],[EL2 Max]]&gt;X$26,Table143[[#This Row],[EL2 Max]]*1.034,X$26*1.034)</f>
        <v>150329.0203038624</v>
      </c>
    </row>
    <row r="49" spans="2:72" x14ac:dyDescent="0.3">
      <c r="B49" s="78" t="s">
        <v>73</v>
      </c>
      <c r="C49" s="80">
        <v>49155</v>
      </c>
      <c r="D49" s="79">
        <v>54524</v>
      </c>
      <c r="E49" s="80">
        <v>56266</v>
      </c>
      <c r="F49" s="79">
        <v>61914</v>
      </c>
      <c r="G49" s="80">
        <v>62371</v>
      </c>
      <c r="H49" s="79">
        <v>68636</v>
      </c>
      <c r="I49" s="80">
        <v>69513</v>
      </c>
      <c r="J49" s="79">
        <v>76955</v>
      </c>
      <c r="K49" s="80">
        <v>77533</v>
      </c>
      <c r="L49" s="79">
        <v>85383</v>
      </c>
      <c r="M49" s="80">
        <v>85826</v>
      </c>
      <c r="N49" s="79">
        <v>98079</v>
      </c>
      <c r="O49" s="80">
        <v>107355</v>
      </c>
      <c r="P49" s="79">
        <v>120035</v>
      </c>
      <c r="Q49" s="80">
        <v>129072</v>
      </c>
      <c r="R49" s="81">
        <v>151691</v>
      </c>
      <c r="S49" s="77"/>
      <c r="T49" s="78" t="s">
        <v>73</v>
      </c>
      <c r="U49" s="80">
        <v>51121.200000000004</v>
      </c>
      <c r="V49" s="79">
        <v>56704.959999999999</v>
      </c>
      <c r="W49" s="80">
        <v>58516.639999999999</v>
      </c>
      <c r="X49" s="79">
        <v>64390.560000000005</v>
      </c>
      <c r="Y49" s="80">
        <v>64865.840000000004</v>
      </c>
      <c r="Z49" s="79">
        <v>71381.440000000002</v>
      </c>
      <c r="AA49" s="80">
        <v>72293.52</v>
      </c>
      <c r="AB49" s="79">
        <v>80033.2</v>
      </c>
      <c r="AC49" s="80">
        <v>80634.320000000007</v>
      </c>
      <c r="AD49" s="79">
        <v>88798.32</v>
      </c>
      <c r="AE49" s="80">
        <v>89259.040000000008</v>
      </c>
      <c r="AF49" s="79">
        <v>102002.16</v>
      </c>
      <c r="AG49" s="80">
        <v>111649.2</v>
      </c>
      <c r="AH49" s="79">
        <v>124836.40000000001</v>
      </c>
      <c r="AI49" s="80">
        <v>134234.88</v>
      </c>
      <c r="AJ49" s="81">
        <v>157758.64000000001</v>
      </c>
      <c r="AK49" s="77"/>
      <c r="AL49" s="78" t="s">
        <v>73</v>
      </c>
      <c r="AM49" s="73">
        <f>IF(Table145[[#This Row],[APS1 Min]]&gt;I$25,Table145[[#This Row],[APS1 Min]]*1.038,I$25*1.038)</f>
        <v>53976</v>
      </c>
      <c r="AN49" s="73">
        <f>IF(Table145[[#This Row],[APS1 Max]]&gt;J$25,Table145[[#This Row],[APS1 Max]]*1.038,J$25*1.038)</f>
        <v>58859.748480000002</v>
      </c>
      <c r="AO49" s="73">
        <f>IF(Table145[[#This Row],[APS2 Min]]&gt;K$25,Table145[[#This Row],[APS2 Min]]*1.038,K$25*1.038)</f>
        <v>60740.272320000004</v>
      </c>
      <c r="AP49" s="73">
        <f>IF(Table145[[#This Row],[APS2 Max]]&gt;L$25,Table145[[#This Row],[APS2 Max]]*1.038,L$25*1.038)</f>
        <v>66837.401280000005</v>
      </c>
      <c r="AQ49" s="73">
        <f>IF(Table145[[#This Row],[APS3 Min]]&gt;M$25,Table145[[#This Row],[APS3 Min]]*1.038,M$25*1.038)</f>
        <v>67330.74192</v>
      </c>
      <c r="AR49" s="73">
        <f>IF(Table145[[#This Row],[APS3 Max]]&gt;N$25,Table145[[#This Row],[APS3 Max]]*1.038,N$25*1.038)</f>
        <v>74093.934720000005</v>
      </c>
      <c r="AS49" s="73">
        <f>IF(Table145[[#This Row],[APS4 Min]]&gt;O$25,Table145[[#This Row],[APS4 Min]]*1.038,O$25*1.038)</f>
        <v>75040.673760000005</v>
      </c>
      <c r="AT49" s="73">
        <f>IF(Table145[[#This Row],[APS4 Max]]&gt;P$25,Table145[[#This Row],[APS4 Max]]*1.038,P$25*1.038)</f>
        <v>83074.461599999995</v>
      </c>
      <c r="AU49" s="73">
        <f>IF(Table145[[#This Row],[APS5 Min]]&gt;Q$25,Table145[[#This Row],[APS5 Min]]*1.038,Q$25*1.038)</f>
        <v>83698.42416000001</v>
      </c>
      <c r="AV49" s="73">
        <f>IF(Table145[[#This Row],[APS5 Max]]&gt;R$25,Table145[[#This Row],[APS5 Max]]*1.038,R$25*1.038)</f>
        <v>92172.656160000013</v>
      </c>
      <c r="AW49" s="73">
        <f>IF(Table145[[#This Row],[APS6 Min]]&gt;S$25,Table145[[#This Row],[APS6 Min]]*1.038,S$25*1.038)</f>
        <v>93626.7696</v>
      </c>
      <c r="AX49" s="73">
        <f>IF(Table145[[#This Row],[APS6 Max]]&gt;T$25,Table145[[#This Row],[APS6 Max]]*1.038,T$25*1.038)</f>
        <v>105878.24208000001</v>
      </c>
      <c r="AY49" s="73">
        <f>IF(Table145[[#This Row],[EL1 Min]]&gt;U$25,Table145[[#This Row],[EL1 Min]]*1.038,U$25*1.038)</f>
        <v>115891.86960000001</v>
      </c>
      <c r="AZ49" s="73">
        <f>IF(Table145[[#This Row],[EL1 Max]]&gt;V$25,Table145[[#This Row],[EL1 Max]]*1.038,V$25*1.038)</f>
        <v>129580.18320000001</v>
      </c>
      <c r="BA49" s="73">
        <f>IF(Table145[[#This Row],[EL2 Min]]&gt;W$25,Table145[[#This Row],[EL2 Min]]*1.038,W$25*1.038)</f>
        <v>139335.80544</v>
      </c>
      <c r="BB49" s="73">
        <f>IF(Table145[[#This Row],[EL2 Max]]&gt;X$25,Table145[[#This Row],[EL2 Max]]*1.038,X$25*1.038)</f>
        <v>163753.46832000001</v>
      </c>
      <c r="BD49" s="78" t="s">
        <v>73</v>
      </c>
      <c r="BE49" s="80">
        <f>IF(Table143[[#This Row],[APS1 Min]]&gt;I$26,Table143[[#This Row],[APS1 Min]]*1.034,I$26*1.034)</f>
        <v>56369.295840000006</v>
      </c>
      <c r="BF49" s="80">
        <f>IF(Table143[[#This Row],[APS1 Max]]&gt;J$26,Table143[[#This Row],[APS1 Max]]*1.034,J$26*1.034)</f>
        <v>60860.979928320005</v>
      </c>
      <c r="BG49" s="80">
        <f>IF(Table143[[#This Row],[APS2 Min]]&gt;K$26,Table143[[#This Row],[APS2 Min]]*1.034,K$26*1.034)</f>
        <v>62805.441578880003</v>
      </c>
      <c r="BH49" s="80">
        <f>IF(Table143[[#This Row],[APS2 Max]]&gt;L$26,Table143[[#This Row],[APS2 Max]]*1.034,L$26*1.034)</f>
        <v>69109.872923520001</v>
      </c>
      <c r="BI49" s="80">
        <f>IF(Table143[[#This Row],[APS3 Min]]&gt;M$26,Table143[[#This Row],[APS3 Min]]*1.034,M$26*1.034)</f>
        <v>69619.98714528</v>
      </c>
      <c r="BJ49" s="80">
        <f>IF(Table143[[#This Row],[APS3 Max]]&gt;N$26,Table143[[#This Row],[APS3 Max]]*1.034,N$26*1.034)</f>
        <v>76613.128500480001</v>
      </c>
      <c r="BK49" s="80">
        <f>IF(Table143[[#This Row],[APS4 Min]]&gt;O$26,Table143[[#This Row],[APS4 Min]]*1.034,O$26*1.034)</f>
        <v>77592.056667840006</v>
      </c>
      <c r="BL49" s="80">
        <f>IF(Table143[[#This Row],[APS4 Max]]&gt;P$26,Table143[[#This Row],[APS4 Max]]*1.034,P$26*1.034)</f>
        <v>85898.993294400003</v>
      </c>
      <c r="BM49" s="80">
        <f>IF(Table143[[#This Row],[APS5 Min]]&gt;Q$26,Table143[[#This Row],[APS5 Min]]*1.034,Q$26*1.034)</f>
        <v>87091.689458716806</v>
      </c>
      <c r="BN49" s="80">
        <f>IF(Table143[[#This Row],[APS5 Max]]&gt;R$26,Table143[[#This Row],[APS5 Max]]*1.034,R$26*1.034)</f>
        <v>95306.52646944001</v>
      </c>
      <c r="BO49" s="80">
        <f>IF(Table143[[#This Row],[APS6 Min]]&gt;S$26,Table143[[#This Row],[APS6 Min]]*1.034,S$26*1.034)</f>
        <v>97778.180564063994</v>
      </c>
      <c r="BP49" s="80">
        <f>IF(Table143[[#This Row],[APS6 Max]]&gt;T$26,Table143[[#This Row],[APS6 Max]]*1.034,T$26*1.034)</f>
        <v>109510.88580020162</v>
      </c>
      <c r="BQ49" s="80">
        <f>IF(Table143[[#This Row],[EL1 Min]]&gt;U$26,Table143[[#This Row],[EL1 Min]]*1.034,U$26*1.034)</f>
        <v>119832.19316640001</v>
      </c>
      <c r="BR49" s="80">
        <f>IF(Table143[[#This Row],[EL1 Max]]&gt;V$26,Table143[[#This Row],[EL1 Max]]*1.034,V$26*1.034)</f>
        <v>133985.90942880002</v>
      </c>
      <c r="BS49" s="80">
        <f>IF(Table143[[#This Row],[EL2 Min]]&gt;W$26,Table143[[#This Row],[EL2 Min]]*1.034,W$26*1.034)</f>
        <v>144073.22282495999</v>
      </c>
      <c r="BT49" s="80">
        <f>IF(Table143[[#This Row],[EL2 Max]]&gt;X$26,Table143[[#This Row],[EL2 Max]]*1.034,X$26*1.034)</f>
        <v>169321.08624288003</v>
      </c>
    </row>
    <row r="50" spans="2:72" x14ac:dyDescent="0.3">
      <c r="B50" s="78" t="s">
        <v>74</v>
      </c>
      <c r="C50" s="80">
        <v>49155</v>
      </c>
      <c r="D50" s="79">
        <v>50744</v>
      </c>
      <c r="E50" s="80">
        <v>54306</v>
      </c>
      <c r="F50" s="79">
        <v>57619</v>
      </c>
      <c r="G50" s="80">
        <v>58826</v>
      </c>
      <c r="H50" s="79">
        <v>63876</v>
      </c>
      <c r="I50" s="80">
        <v>65614</v>
      </c>
      <c r="J50" s="79">
        <v>71621</v>
      </c>
      <c r="K50" s="80">
        <v>73089</v>
      </c>
      <c r="L50" s="79">
        <v>78011</v>
      </c>
      <c r="M50" s="80">
        <v>80249</v>
      </c>
      <c r="N50" s="79">
        <v>91279</v>
      </c>
      <c r="O50" s="80">
        <v>100147</v>
      </c>
      <c r="P50" s="79">
        <v>109855</v>
      </c>
      <c r="Q50" s="80">
        <v>119011</v>
      </c>
      <c r="R50" s="81">
        <v>132988</v>
      </c>
      <c r="S50" s="77"/>
      <c r="T50" s="78" t="s">
        <v>74</v>
      </c>
      <c r="U50" s="80">
        <v>51121.200000000004</v>
      </c>
      <c r="V50" s="79">
        <v>52773.760000000002</v>
      </c>
      <c r="W50" s="80">
        <v>56478.240000000005</v>
      </c>
      <c r="X50" s="79">
        <v>59923.76</v>
      </c>
      <c r="Y50" s="80">
        <v>61179.040000000001</v>
      </c>
      <c r="Z50" s="79">
        <v>66431.040000000008</v>
      </c>
      <c r="AA50" s="80">
        <v>68238.559999999998</v>
      </c>
      <c r="AB50" s="79">
        <v>74485.84</v>
      </c>
      <c r="AC50" s="80">
        <v>76012.56</v>
      </c>
      <c r="AD50" s="79">
        <v>81131.44</v>
      </c>
      <c r="AE50" s="80">
        <v>83458.960000000006</v>
      </c>
      <c r="AF50" s="79">
        <v>94930.16</v>
      </c>
      <c r="AG50" s="80">
        <v>104152.88</v>
      </c>
      <c r="AH50" s="79">
        <v>114249.2</v>
      </c>
      <c r="AI50" s="80">
        <v>123771.44</v>
      </c>
      <c r="AJ50" s="81">
        <v>138307.52000000002</v>
      </c>
      <c r="AK50" s="77"/>
      <c r="AL50" s="78" t="s">
        <v>74</v>
      </c>
      <c r="AM50" s="73">
        <f>IF(Table145[[#This Row],[APS1 Min]]&gt;I$25,Table145[[#This Row],[APS1 Min]]*1.038,I$25*1.038)</f>
        <v>53976</v>
      </c>
      <c r="AN50" s="73">
        <f>IF(Table145[[#This Row],[APS1 Max]]&gt;J$25,Table145[[#This Row],[APS1 Max]]*1.038,J$25*1.038)</f>
        <v>57214.560000000005</v>
      </c>
      <c r="AO50" s="73">
        <f>IF(Table145[[#This Row],[APS2 Min]]&gt;K$25,Table145[[#This Row],[APS2 Min]]*1.038,K$25*1.038)</f>
        <v>58930.996800000001</v>
      </c>
      <c r="AP50" s="73">
        <f>IF(Table145[[#This Row],[APS2 Max]]&gt;L$25,Table145[[#This Row],[APS2 Max]]*1.038,L$25*1.038)</f>
        <v>64234.678560000008</v>
      </c>
      <c r="AQ50" s="73">
        <f>IF(Table145[[#This Row],[APS3 Min]]&gt;M$25,Table145[[#This Row],[APS3 Min]]*1.038,M$25*1.038)</f>
        <v>66161.621760000009</v>
      </c>
      <c r="AR50" s="73">
        <f>IF(Table145[[#This Row],[APS3 Max]]&gt;N$25,Table145[[#This Row],[APS3 Max]]*1.038,N$25*1.038)</f>
        <v>72116.254079999999</v>
      </c>
      <c r="AS50" s="73">
        <f>IF(Table145[[#This Row],[APS4 Min]]&gt;O$25,Table145[[#This Row],[APS4 Min]]*1.038,O$25*1.038)</f>
        <v>74279.612160000004</v>
      </c>
      <c r="AT50" s="73">
        <f>IF(Table145[[#This Row],[APS4 Max]]&gt;P$25,Table145[[#This Row],[APS4 Max]]*1.038,P$25*1.038)</f>
        <v>80965.079520000014</v>
      </c>
      <c r="AU50" s="73">
        <f>IF(Table145[[#This Row],[APS5 Min]]&gt;Q$25,Table145[[#This Row],[APS5 Min]]*1.038,Q$25*1.038)</f>
        <v>83393.999520000012</v>
      </c>
      <c r="AV50" s="73">
        <f>IF(Table145[[#This Row],[APS5 Max]]&gt;R$25,Table145[[#This Row],[APS5 Max]]*1.038,R$25*1.038)</f>
        <v>90899.90208</v>
      </c>
      <c r="AW50" s="73">
        <f>IF(Table145[[#This Row],[APS6 Min]]&gt;S$25,Table145[[#This Row],[APS6 Min]]*1.038,S$25*1.038)</f>
        <v>93626.7696</v>
      </c>
      <c r="AX50" s="73">
        <f>IF(Table145[[#This Row],[APS6 Max]]&gt;T$25,Table145[[#This Row],[APS6 Max]]*1.038,T$25*1.038)</f>
        <v>104861.33424000001</v>
      </c>
      <c r="AY50" s="73">
        <f>IF(Table145[[#This Row],[EL1 Min]]&gt;U$25,Table145[[#This Row],[EL1 Min]]*1.038,U$25*1.038)</f>
        <v>114299.5776</v>
      </c>
      <c r="AZ50" s="73">
        <f>IF(Table145[[#This Row],[EL1 Max]]&gt;V$25,Table145[[#This Row],[EL1 Max]]*1.038,V$25*1.038)</f>
        <v>124586.32368</v>
      </c>
      <c r="BA50" s="73">
        <f>IF(Table145[[#This Row],[EL2 Min]]&gt;W$25,Table145[[#This Row],[EL2 Min]]*1.038,W$25*1.038)</f>
        <v>132060.92016000001</v>
      </c>
      <c r="BB50" s="73">
        <f>IF(Table145[[#This Row],[EL2 Max]]&gt;X$25,Table145[[#This Row],[EL2 Max]]*1.038,X$25*1.038)</f>
        <v>143946.43536</v>
      </c>
      <c r="BD50" s="78" t="s">
        <v>74</v>
      </c>
      <c r="BE50" s="80">
        <f>IF(Table143[[#This Row],[APS1 Min]]&gt;I$26,Table143[[#This Row],[APS1 Min]]*1.034,I$26*1.034)</f>
        <v>56369.295840000006</v>
      </c>
      <c r="BF50" s="80">
        <f>IF(Table143[[#This Row],[APS1 Max]]&gt;J$26,Table143[[#This Row],[APS1 Max]]*1.034,J$26*1.034)</f>
        <v>59751.453590400008</v>
      </c>
      <c r="BG50" s="80">
        <f>IF(Table143[[#This Row],[APS2 Min]]&gt;K$26,Table143[[#This Row],[APS2 Min]]*1.034,K$26*1.034)</f>
        <v>61543.997198112003</v>
      </c>
      <c r="BH50" s="80">
        <f>IF(Table143[[#This Row],[APS2 Max]]&gt;L$26,Table143[[#This Row],[APS2 Max]]*1.034,L$26*1.034)</f>
        <v>67082.844207350412</v>
      </c>
      <c r="BI50" s="80">
        <f>IF(Table143[[#This Row],[APS3 Min]]&gt;M$26,Table143[[#This Row],[APS3 Min]]*1.034,M$26*1.034)</f>
        <v>69095.22806883842</v>
      </c>
      <c r="BJ50" s="80">
        <f>IF(Table143[[#This Row],[APS3 Max]]&gt;N$26,Table143[[#This Row],[APS3 Max]]*1.034,N$26*1.034)</f>
        <v>75313.888785907198</v>
      </c>
      <c r="BK50" s="80">
        <f>IF(Table143[[#This Row],[APS4 Min]]&gt;O$26,Table143[[#This Row],[APS4 Min]]*1.034,O$26*1.034)</f>
        <v>77573.170163174407</v>
      </c>
      <c r="BL50" s="80">
        <f>IF(Table143[[#This Row],[APS4 Max]]&gt;P$26,Table143[[#This Row],[APS4 Max]]*1.034,P$26*1.034)</f>
        <v>84555.071145916809</v>
      </c>
      <c r="BM50" s="80">
        <f>IF(Table143[[#This Row],[APS5 Min]]&gt;Q$26,Table143[[#This Row],[APS5 Min]]*1.034,Q$26*1.034)</f>
        <v>87091.689458716806</v>
      </c>
      <c r="BN50" s="80">
        <f>IF(Table143[[#This Row],[APS5 Max]]&gt;R$26,Table143[[#This Row],[APS5 Max]]*1.034,R$26*1.034)</f>
        <v>94930.403738227193</v>
      </c>
      <c r="BO50" s="80">
        <f>IF(Table143[[#This Row],[APS6 Min]]&gt;S$26,Table143[[#This Row],[APS6 Min]]*1.034,S$26*1.034)</f>
        <v>97778.180564063994</v>
      </c>
      <c r="BP50" s="80">
        <f>IF(Table143[[#This Row],[APS6 Max]]&gt;T$26,Table143[[#This Row],[APS6 Max]]*1.034,T$26*1.034)</f>
        <v>109510.88580020162</v>
      </c>
      <c r="BQ50" s="80">
        <f>IF(Table143[[#This Row],[EL1 Min]]&gt;U$26,Table143[[#This Row],[EL1 Min]]*1.034,U$26*1.034)</f>
        <v>119367.620870784</v>
      </c>
      <c r="BR50" s="80">
        <f>IF(Table143[[#This Row],[EL1 Max]]&gt;V$26,Table143[[#This Row],[EL1 Max]]*1.034,V$26*1.034)</f>
        <v>130110.48127197121</v>
      </c>
      <c r="BS50" s="80">
        <f>IF(Table143[[#This Row],[EL2 Min]]&gt;W$26,Table143[[#This Row],[EL2 Min]]*1.034,W$26*1.034)</f>
        <v>137916.50135989441</v>
      </c>
      <c r="BT50" s="80">
        <f>IF(Table143[[#This Row],[EL2 Max]]&gt;X$26,Table143[[#This Row],[EL2 Max]]*1.034,X$26*1.034)</f>
        <v>150329.0203038624</v>
      </c>
    </row>
    <row r="51" spans="2:72" x14ac:dyDescent="0.3">
      <c r="B51" s="78" t="s">
        <v>75</v>
      </c>
      <c r="C51" s="80">
        <v>50158</v>
      </c>
      <c r="D51" s="79">
        <v>53981</v>
      </c>
      <c r="E51" s="80">
        <v>56798</v>
      </c>
      <c r="F51" s="79">
        <v>61294</v>
      </c>
      <c r="G51" s="80">
        <v>62955</v>
      </c>
      <c r="H51" s="79">
        <v>69192</v>
      </c>
      <c r="I51" s="80">
        <v>70165</v>
      </c>
      <c r="J51" s="79">
        <v>76183</v>
      </c>
      <c r="K51" s="80">
        <v>78775</v>
      </c>
      <c r="L51" s="79">
        <v>84933</v>
      </c>
      <c r="M51" s="80">
        <v>87092</v>
      </c>
      <c r="N51" s="79">
        <v>97092</v>
      </c>
      <c r="O51" s="80">
        <v>108357</v>
      </c>
      <c r="P51" s="79">
        <v>119661</v>
      </c>
      <c r="Q51" s="80">
        <v>127024</v>
      </c>
      <c r="R51" s="81">
        <v>148915</v>
      </c>
      <c r="S51" s="77"/>
      <c r="T51" s="78" t="s">
        <v>75</v>
      </c>
      <c r="U51" s="80">
        <v>52164.32</v>
      </c>
      <c r="V51" s="79">
        <v>56140.240000000005</v>
      </c>
      <c r="W51" s="80">
        <v>59069.920000000006</v>
      </c>
      <c r="X51" s="79">
        <v>63745.760000000002</v>
      </c>
      <c r="Y51" s="80">
        <v>65473.200000000004</v>
      </c>
      <c r="Z51" s="79">
        <v>71959.680000000008</v>
      </c>
      <c r="AA51" s="80">
        <v>72971.600000000006</v>
      </c>
      <c r="AB51" s="79">
        <v>79230.320000000007</v>
      </c>
      <c r="AC51" s="80">
        <v>81926</v>
      </c>
      <c r="AD51" s="79">
        <v>88330.32</v>
      </c>
      <c r="AE51" s="80">
        <v>90575.680000000008</v>
      </c>
      <c r="AF51" s="79">
        <v>100975.68000000001</v>
      </c>
      <c r="AG51" s="80">
        <v>112691.28</v>
      </c>
      <c r="AH51" s="79">
        <v>124447.44</v>
      </c>
      <c r="AI51" s="80">
        <v>132104.95999999999</v>
      </c>
      <c r="AJ51" s="81">
        <v>154871.6</v>
      </c>
      <c r="AK51" s="77"/>
      <c r="AL51" s="78" t="s">
        <v>75</v>
      </c>
      <c r="AM51" s="73">
        <f>IF(Table145[[#This Row],[APS1 Min]]&gt;I$25,Table145[[#This Row],[APS1 Min]]*1.038,I$25*1.038)</f>
        <v>54146.564160000002</v>
      </c>
      <c r="AN51" s="73">
        <f>IF(Table145[[#This Row],[APS1 Max]]&gt;J$25,Table145[[#This Row],[APS1 Max]]*1.038,J$25*1.038)</f>
        <v>58273.569120000007</v>
      </c>
      <c r="AO51" s="73">
        <f>IF(Table145[[#This Row],[APS2 Min]]&gt;K$25,Table145[[#This Row],[APS2 Min]]*1.038,K$25*1.038)</f>
        <v>61314.576960000006</v>
      </c>
      <c r="AP51" s="73">
        <f>IF(Table145[[#This Row],[APS2 Max]]&gt;L$25,Table145[[#This Row],[APS2 Max]]*1.038,L$25*1.038)</f>
        <v>66168.098880000005</v>
      </c>
      <c r="AQ51" s="73">
        <f>IF(Table145[[#This Row],[APS3 Min]]&gt;M$25,Table145[[#This Row],[APS3 Min]]*1.038,M$25*1.038)</f>
        <v>67961.181600000011</v>
      </c>
      <c r="AR51" s="73">
        <f>IF(Table145[[#This Row],[APS3 Max]]&gt;N$25,Table145[[#This Row],[APS3 Max]]*1.038,N$25*1.038)</f>
        <v>74694.147840000005</v>
      </c>
      <c r="AS51" s="73">
        <f>IF(Table145[[#This Row],[APS4 Min]]&gt;O$25,Table145[[#This Row],[APS4 Min]]*1.038,O$25*1.038)</f>
        <v>75744.520800000013</v>
      </c>
      <c r="AT51" s="73">
        <f>IF(Table145[[#This Row],[APS4 Max]]&gt;P$25,Table145[[#This Row],[APS4 Max]]*1.038,P$25*1.038)</f>
        <v>82241.072160000011</v>
      </c>
      <c r="AU51" s="73">
        <f>IF(Table145[[#This Row],[APS5 Min]]&gt;Q$25,Table145[[#This Row],[APS5 Min]]*1.038,Q$25*1.038)</f>
        <v>85039.188000000009</v>
      </c>
      <c r="AV51" s="73">
        <f>IF(Table145[[#This Row],[APS5 Max]]&gt;R$25,Table145[[#This Row],[APS5 Max]]*1.038,R$25*1.038)</f>
        <v>91686.872160000014</v>
      </c>
      <c r="AW51" s="73">
        <f>IF(Table145[[#This Row],[APS6 Min]]&gt;S$25,Table145[[#This Row],[APS6 Min]]*1.038,S$25*1.038)</f>
        <v>94017.555840000015</v>
      </c>
      <c r="AX51" s="73">
        <f>IF(Table145[[#This Row],[APS6 Max]]&gt;T$25,Table145[[#This Row],[APS6 Max]]*1.038,T$25*1.038)</f>
        <v>104861.33424000001</v>
      </c>
      <c r="AY51" s="73">
        <f>IF(Table145[[#This Row],[EL1 Min]]&gt;U$25,Table145[[#This Row],[EL1 Min]]*1.038,U$25*1.038)</f>
        <v>116973.54864000001</v>
      </c>
      <c r="AZ51" s="73">
        <f>IF(Table145[[#This Row],[EL1 Max]]&gt;V$25,Table145[[#This Row],[EL1 Max]]*1.038,V$25*1.038)</f>
        <v>129176.44272000001</v>
      </c>
      <c r="BA51" s="73">
        <f>IF(Table145[[#This Row],[EL2 Min]]&gt;W$25,Table145[[#This Row],[EL2 Min]]*1.038,W$25*1.038)</f>
        <v>137124.94847999999</v>
      </c>
      <c r="BB51" s="73">
        <f>IF(Table145[[#This Row],[EL2 Max]]&gt;X$25,Table145[[#This Row],[EL2 Max]]*1.038,X$25*1.038)</f>
        <v>160756.72080000001</v>
      </c>
      <c r="BD51" s="78" t="s">
        <v>75</v>
      </c>
      <c r="BE51" s="80">
        <f>IF(Table143[[#This Row],[APS1 Min]]&gt;I$26,Table143[[#This Row],[APS1 Min]]*1.034,I$26*1.034)</f>
        <v>56369.295840000006</v>
      </c>
      <c r="BF51" s="80">
        <f>IF(Table143[[#This Row],[APS1 Max]]&gt;J$26,Table143[[#This Row],[APS1 Max]]*1.034,J$26*1.034)</f>
        <v>60254.870470080008</v>
      </c>
      <c r="BG51" s="80">
        <f>IF(Table143[[#This Row],[APS2 Min]]&gt;K$26,Table143[[#This Row],[APS2 Min]]*1.034,K$26*1.034)</f>
        <v>63399.272576640011</v>
      </c>
      <c r="BH51" s="80">
        <f>IF(Table143[[#This Row],[APS2 Max]]&gt;L$26,Table143[[#This Row],[APS2 Max]]*1.034,L$26*1.034)</f>
        <v>68417.814241920001</v>
      </c>
      <c r="BI51" s="80">
        <f>IF(Table143[[#This Row],[APS3 Min]]&gt;M$26,Table143[[#This Row],[APS3 Min]]*1.034,M$26*1.034)</f>
        <v>70271.861774400008</v>
      </c>
      <c r="BJ51" s="80">
        <f>IF(Table143[[#This Row],[APS3 Max]]&gt;N$26,Table143[[#This Row],[APS3 Max]]*1.034,N$26*1.034)</f>
        <v>77233.74886656001</v>
      </c>
      <c r="BK51" s="80">
        <f>IF(Table143[[#This Row],[APS4 Min]]&gt;O$26,Table143[[#This Row],[APS4 Min]]*1.034,O$26*1.034)</f>
        <v>78319.834507200023</v>
      </c>
      <c r="BL51" s="80">
        <f>IF(Table143[[#This Row],[APS4 Max]]&gt;P$26,Table143[[#This Row],[APS4 Max]]*1.034,P$26*1.034)</f>
        <v>85037.268613440014</v>
      </c>
      <c r="BM51" s="80">
        <f>IF(Table143[[#This Row],[APS5 Min]]&gt;Q$26,Table143[[#This Row],[APS5 Min]]*1.034,Q$26*1.034)</f>
        <v>87930.520392000006</v>
      </c>
      <c r="BN51" s="80">
        <f>IF(Table143[[#This Row],[APS5 Max]]&gt;R$26,Table143[[#This Row],[APS5 Max]]*1.034,R$26*1.034)</f>
        <v>94930.403738227193</v>
      </c>
      <c r="BO51" s="80">
        <f>IF(Table143[[#This Row],[APS6 Min]]&gt;S$26,Table143[[#This Row],[APS6 Min]]*1.034,S$26*1.034)</f>
        <v>97778.180564063994</v>
      </c>
      <c r="BP51" s="80">
        <f>IF(Table143[[#This Row],[APS6 Max]]&gt;T$26,Table143[[#This Row],[APS6 Max]]*1.034,T$26*1.034)</f>
        <v>109510.88580020162</v>
      </c>
      <c r="BQ51" s="80">
        <f>IF(Table143[[#This Row],[EL1 Min]]&gt;U$26,Table143[[#This Row],[EL1 Min]]*1.034,U$26*1.034)</f>
        <v>120950.64929376001</v>
      </c>
      <c r="BR51" s="80">
        <f>IF(Table143[[#This Row],[EL1 Max]]&gt;V$26,Table143[[#This Row],[EL1 Max]]*1.034,V$26*1.034)</f>
        <v>133568.44177248</v>
      </c>
      <c r="BS51" s="80">
        <f>IF(Table143[[#This Row],[EL2 Min]]&gt;W$26,Table143[[#This Row],[EL2 Min]]*1.034,W$26*1.034)</f>
        <v>141787.19672832001</v>
      </c>
      <c r="BT51" s="80">
        <f>IF(Table143[[#This Row],[EL2 Max]]&gt;X$26,Table143[[#This Row],[EL2 Max]]*1.034,X$26*1.034)</f>
        <v>166222.4493072</v>
      </c>
    </row>
    <row r="52" spans="2:72" x14ac:dyDescent="0.3">
      <c r="B52" s="78" t="s">
        <v>76</v>
      </c>
      <c r="C52" s="80">
        <v>49596</v>
      </c>
      <c r="D52" s="79">
        <v>54774</v>
      </c>
      <c r="E52" s="80">
        <v>56778</v>
      </c>
      <c r="F52" s="79">
        <v>62194</v>
      </c>
      <c r="G52" s="80">
        <v>64575</v>
      </c>
      <c r="H52" s="79">
        <v>70654</v>
      </c>
      <c r="I52" s="80">
        <v>72379</v>
      </c>
      <c r="J52" s="79">
        <v>78392</v>
      </c>
      <c r="K52" s="80">
        <v>80693</v>
      </c>
      <c r="L52" s="79">
        <v>86430</v>
      </c>
      <c r="M52" s="80">
        <v>90505</v>
      </c>
      <c r="N52" s="79">
        <v>100051</v>
      </c>
      <c r="O52" s="80">
        <v>110698</v>
      </c>
      <c r="P52" s="79">
        <v>123486</v>
      </c>
      <c r="Q52" s="80">
        <v>135473</v>
      </c>
      <c r="R52" s="81">
        <v>152248</v>
      </c>
      <c r="S52" s="77"/>
      <c r="T52" s="78" t="s">
        <v>76</v>
      </c>
      <c r="U52" s="80">
        <v>51579.840000000004</v>
      </c>
      <c r="V52" s="79">
        <v>56964.959999999999</v>
      </c>
      <c r="W52" s="80">
        <v>59049.120000000003</v>
      </c>
      <c r="X52" s="79">
        <v>64681.760000000002</v>
      </c>
      <c r="Y52" s="80">
        <v>67158</v>
      </c>
      <c r="Z52" s="79">
        <v>73480.160000000003</v>
      </c>
      <c r="AA52" s="80">
        <v>75274.16</v>
      </c>
      <c r="AB52" s="79">
        <v>81527.680000000008</v>
      </c>
      <c r="AC52" s="80">
        <v>83920.72</v>
      </c>
      <c r="AD52" s="79">
        <v>89887.2</v>
      </c>
      <c r="AE52" s="80">
        <v>94125.2</v>
      </c>
      <c r="AF52" s="79">
        <v>104053.04000000001</v>
      </c>
      <c r="AG52" s="80">
        <v>115125.92</v>
      </c>
      <c r="AH52" s="79">
        <v>128425.44</v>
      </c>
      <c r="AI52" s="80">
        <v>140891.92000000001</v>
      </c>
      <c r="AJ52" s="81">
        <v>158337.92000000001</v>
      </c>
      <c r="AK52" s="77"/>
      <c r="AL52" s="78" t="s">
        <v>76</v>
      </c>
      <c r="AM52" s="73">
        <f>IF(Table145[[#This Row],[APS1 Min]]&gt;I$25,Table145[[#This Row],[APS1 Min]]*1.038,I$25*1.038)</f>
        <v>53976</v>
      </c>
      <c r="AN52" s="73">
        <f>IF(Table145[[#This Row],[APS1 Max]]&gt;J$25,Table145[[#This Row],[APS1 Max]]*1.038,J$25*1.038)</f>
        <v>59129.628479999999</v>
      </c>
      <c r="AO52" s="73">
        <f>IF(Table145[[#This Row],[APS2 Min]]&gt;K$25,Table145[[#This Row],[APS2 Min]]*1.038,K$25*1.038)</f>
        <v>61292.986560000005</v>
      </c>
      <c r="AP52" s="73">
        <f>IF(Table145[[#This Row],[APS2 Max]]&gt;L$25,Table145[[#This Row],[APS2 Max]]*1.038,L$25*1.038)</f>
        <v>67139.666880000004</v>
      </c>
      <c r="AQ52" s="73">
        <f>IF(Table145[[#This Row],[APS3 Min]]&gt;M$25,Table145[[#This Row],[APS3 Min]]*1.038,M$25*1.038)</f>
        <v>69710.004000000001</v>
      </c>
      <c r="AR52" s="73">
        <f>IF(Table145[[#This Row],[APS3 Max]]&gt;N$25,Table145[[#This Row],[APS3 Max]]*1.038,N$25*1.038)</f>
        <v>76272.406080000001</v>
      </c>
      <c r="AS52" s="73">
        <f>IF(Table145[[#This Row],[APS4 Min]]&gt;O$25,Table145[[#This Row],[APS4 Min]]*1.038,O$25*1.038)</f>
        <v>78134.578080000007</v>
      </c>
      <c r="AT52" s="73">
        <f>IF(Table145[[#This Row],[APS4 Max]]&gt;P$25,Table145[[#This Row],[APS4 Max]]*1.038,P$25*1.038)</f>
        <v>84625.731840000008</v>
      </c>
      <c r="AU52" s="73">
        <f>IF(Table145[[#This Row],[APS5 Min]]&gt;Q$25,Table145[[#This Row],[APS5 Min]]*1.038,Q$25*1.038)</f>
        <v>87109.70736</v>
      </c>
      <c r="AV52" s="73">
        <f>IF(Table145[[#This Row],[APS5 Max]]&gt;R$25,Table145[[#This Row],[APS5 Max]]*1.038,R$25*1.038)</f>
        <v>93302.9136</v>
      </c>
      <c r="AW52" s="73">
        <f>IF(Table145[[#This Row],[APS6 Min]]&gt;S$25,Table145[[#This Row],[APS6 Min]]*1.038,S$25*1.038)</f>
        <v>97701.957599999994</v>
      </c>
      <c r="AX52" s="73">
        <f>IF(Table145[[#This Row],[APS6 Max]]&gt;T$25,Table145[[#This Row],[APS6 Max]]*1.038,T$25*1.038)</f>
        <v>108007.05552000001</v>
      </c>
      <c r="AY52" s="73">
        <f>IF(Table145[[#This Row],[EL1 Min]]&gt;U$25,Table145[[#This Row],[EL1 Min]]*1.038,U$25*1.038)</f>
        <v>119500.70496</v>
      </c>
      <c r="AZ52" s="73">
        <f>IF(Table145[[#This Row],[EL1 Max]]&gt;V$25,Table145[[#This Row],[EL1 Max]]*1.038,V$25*1.038)</f>
        <v>133305.60672000001</v>
      </c>
      <c r="BA52" s="73">
        <f>IF(Table145[[#This Row],[EL2 Min]]&gt;W$25,Table145[[#This Row],[EL2 Min]]*1.038,W$25*1.038)</f>
        <v>146245.81296000001</v>
      </c>
      <c r="BB52" s="73">
        <f>IF(Table145[[#This Row],[EL2 Max]]&gt;X$25,Table145[[#This Row],[EL2 Max]]*1.038,X$25*1.038)</f>
        <v>164354.76096000001</v>
      </c>
      <c r="BD52" s="78" t="s">
        <v>76</v>
      </c>
      <c r="BE52" s="80">
        <f>IF(Table143[[#This Row],[APS1 Min]]&gt;I$26,Table143[[#This Row],[APS1 Min]]*1.034,I$26*1.034)</f>
        <v>56369.295840000006</v>
      </c>
      <c r="BF52" s="80">
        <f>IF(Table143[[#This Row],[APS1 Max]]&gt;J$26,Table143[[#This Row],[APS1 Max]]*1.034,J$26*1.034)</f>
        <v>61140.035848320003</v>
      </c>
      <c r="BG52" s="80">
        <f>IF(Table143[[#This Row],[APS2 Min]]&gt;K$26,Table143[[#This Row],[APS2 Min]]*1.034,K$26*1.034)</f>
        <v>63376.948103040006</v>
      </c>
      <c r="BH52" s="80">
        <f>IF(Table143[[#This Row],[APS2 Max]]&gt;L$26,Table143[[#This Row],[APS2 Max]]*1.034,L$26*1.034)</f>
        <v>69422.41555392</v>
      </c>
      <c r="BI52" s="80">
        <f>IF(Table143[[#This Row],[APS3 Min]]&gt;M$26,Table143[[#This Row],[APS3 Min]]*1.034,M$26*1.034)</f>
        <v>72080.144136000003</v>
      </c>
      <c r="BJ52" s="80">
        <f>IF(Table143[[#This Row],[APS3 Max]]&gt;N$26,Table143[[#This Row],[APS3 Max]]*1.034,N$26*1.034)</f>
        <v>78865.66788672001</v>
      </c>
      <c r="BK52" s="80">
        <f>IF(Table143[[#This Row],[APS4 Min]]&gt;O$26,Table143[[#This Row],[APS4 Min]]*1.034,O$26*1.034)</f>
        <v>80791.153734720006</v>
      </c>
      <c r="BL52" s="80">
        <f>IF(Table143[[#This Row],[APS4 Max]]&gt;P$26,Table143[[#This Row],[APS4 Max]]*1.034,P$26*1.034)</f>
        <v>87503.006722560007</v>
      </c>
      <c r="BM52" s="80">
        <f>IF(Table143[[#This Row],[APS5 Min]]&gt;Q$26,Table143[[#This Row],[APS5 Min]]*1.034,Q$26*1.034)</f>
        <v>90071.437410240003</v>
      </c>
      <c r="BN52" s="80">
        <f>IF(Table143[[#This Row],[APS5 Max]]&gt;R$26,Table143[[#This Row],[APS5 Max]]*1.034,R$26*1.034)</f>
        <v>96475.212662400008</v>
      </c>
      <c r="BO52" s="80">
        <f>IF(Table143[[#This Row],[APS6 Min]]&gt;S$26,Table143[[#This Row],[APS6 Min]]*1.034,S$26*1.034)</f>
        <v>101023.82415839999</v>
      </c>
      <c r="BP52" s="80">
        <f>IF(Table143[[#This Row],[APS6 Max]]&gt;T$26,Table143[[#This Row],[APS6 Max]]*1.034,T$26*1.034)</f>
        <v>111679.29540768001</v>
      </c>
      <c r="BQ52" s="80">
        <f>IF(Table143[[#This Row],[EL1 Min]]&gt;U$26,Table143[[#This Row],[EL1 Min]]*1.034,U$26*1.034)</f>
        <v>123563.72892864</v>
      </c>
      <c r="BR52" s="80">
        <f>IF(Table143[[#This Row],[EL1 Max]]&gt;V$26,Table143[[#This Row],[EL1 Max]]*1.034,V$26*1.034)</f>
        <v>137837.99734848001</v>
      </c>
      <c r="BS52" s="80">
        <f>IF(Table143[[#This Row],[EL2 Min]]&gt;W$26,Table143[[#This Row],[EL2 Min]]*1.034,W$26*1.034)</f>
        <v>151218.17060064001</v>
      </c>
      <c r="BT52" s="80">
        <f>IF(Table143[[#This Row],[EL2 Max]]&gt;X$26,Table143[[#This Row],[EL2 Max]]*1.034,X$26*1.034)</f>
        <v>169942.82283264003</v>
      </c>
    </row>
    <row r="53" spans="2:72" x14ac:dyDescent="0.3">
      <c r="B53" s="78" t="s">
        <v>77</v>
      </c>
      <c r="C53" s="80">
        <v>49155</v>
      </c>
      <c r="D53" s="79">
        <v>56792</v>
      </c>
      <c r="E53" s="80">
        <v>58496</v>
      </c>
      <c r="F53" s="79">
        <v>63918</v>
      </c>
      <c r="G53" s="80">
        <v>65838</v>
      </c>
      <c r="H53" s="79">
        <v>71942</v>
      </c>
      <c r="I53" s="80">
        <v>74098</v>
      </c>
      <c r="J53" s="79">
        <v>80972</v>
      </c>
      <c r="K53" s="80">
        <v>83402</v>
      </c>
      <c r="L53" s="79">
        <v>88479</v>
      </c>
      <c r="M53" s="80">
        <v>91134</v>
      </c>
      <c r="N53" s="79">
        <v>105648</v>
      </c>
      <c r="O53" s="80">
        <v>110931</v>
      </c>
      <c r="P53" s="79">
        <v>128602</v>
      </c>
      <c r="Q53" s="80">
        <v>149082</v>
      </c>
      <c r="R53" s="81">
        <v>158160</v>
      </c>
      <c r="S53" s="77"/>
      <c r="T53" s="78" t="s">
        <v>77</v>
      </c>
      <c r="U53" s="80">
        <v>51121.200000000004</v>
      </c>
      <c r="V53" s="79">
        <v>59063.68</v>
      </c>
      <c r="W53" s="80">
        <v>60835.840000000004</v>
      </c>
      <c r="X53" s="79">
        <v>66474.720000000001</v>
      </c>
      <c r="Y53" s="80">
        <v>68471.520000000004</v>
      </c>
      <c r="Z53" s="79">
        <v>74819.680000000008</v>
      </c>
      <c r="AA53" s="80">
        <v>77061.919999999998</v>
      </c>
      <c r="AB53" s="79">
        <v>84210.880000000005</v>
      </c>
      <c r="AC53" s="80">
        <v>86738.08</v>
      </c>
      <c r="AD53" s="79">
        <v>92018.16</v>
      </c>
      <c r="AE53" s="80">
        <v>94779.36</v>
      </c>
      <c r="AF53" s="79">
        <v>109873.92</v>
      </c>
      <c r="AG53" s="80">
        <v>115368.24</v>
      </c>
      <c r="AH53" s="79">
        <v>133746.08000000002</v>
      </c>
      <c r="AI53" s="80">
        <v>155045.28</v>
      </c>
      <c r="AJ53" s="81">
        <v>164486.39999999999</v>
      </c>
      <c r="AK53" s="77"/>
      <c r="AL53" s="78" t="s">
        <v>77</v>
      </c>
      <c r="AM53" s="73">
        <f>IF(Table145[[#This Row],[APS1 Min]]&gt;I$25,Table145[[#This Row],[APS1 Min]]*1.038,I$25*1.038)</f>
        <v>53976</v>
      </c>
      <c r="AN53" s="73">
        <f>IF(Table145[[#This Row],[APS1 Max]]&gt;J$25,Table145[[#This Row],[APS1 Max]]*1.038,J$25*1.038)</f>
        <v>61308.099840000003</v>
      </c>
      <c r="AO53" s="73">
        <f>IF(Table145[[#This Row],[APS2 Min]]&gt;K$25,Table145[[#This Row],[APS2 Min]]*1.038,K$25*1.038)</f>
        <v>63147.601920000008</v>
      </c>
      <c r="AP53" s="73">
        <f>IF(Table145[[#This Row],[APS2 Max]]&gt;L$25,Table145[[#This Row],[APS2 Max]]*1.038,L$25*1.038)</f>
        <v>69000.759359999996</v>
      </c>
      <c r="AQ53" s="73">
        <f>IF(Table145[[#This Row],[APS3 Min]]&gt;M$25,Table145[[#This Row],[APS3 Min]]*1.038,M$25*1.038)</f>
        <v>71073.437760000001</v>
      </c>
      <c r="AR53" s="73">
        <f>IF(Table145[[#This Row],[APS3 Max]]&gt;N$25,Table145[[#This Row],[APS3 Max]]*1.038,N$25*1.038)</f>
        <v>77662.827840000013</v>
      </c>
      <c r="AS53" s="73">
        <f>IF(Table145[[#This Row],[APS4 Min]]&gt;O$25,Table145[[#This Row],[APS4 Min]]*1.038,O$25*1.038)</f>
        <v>79990.272960000002</v>
      </c>
      <c r="AT53" s="73">
        <f>IF(Table145[[#This Row],[APS4 Max]]&gt;P$25,Table145[[#This Row],[APS4 Max]]*1.038,P$25*1.038)</f>
        <v>87410.893440000014</v>
      </c>
      <c r="AU53" s="73">
        <f>IF(Table145[[#This Row],[APS5 Min]]&gt;Q$25,Table145[[#This Row],[APS5 Min]]*1.038,Q$25*1.038)</f>
        <v>90034.127040000007</v>
      </c>
      <c r="AV53" s="73">
        <f>IF(Table145[[#This Row],[APS5 Max]]&gt;R$25,Table145[[#This Row],[APS5 Max]]*1.038,R$25*1.038)</f>
        <v>95514.850080000004</v>
      </c>
      <c r="AW53" s="73">
        <f>IF(Table145[[#This Row],[APS6 Min]]&gt;S$25,Table145[[#This Row],[APS6 Min]]*1.038,S$25*1.038)</f>
        <v>98380.975680000003</v>
      </c>
      <c r="AX53" s="73">
        <f>IF(Table145[[#This Row],[APS6 Max]]&gt;T$25,Table145[[#This Row],[APS6 Max]]*1.038,T$25*1.038)</f>
        <v>114049.12896</v>
      </c>
      <c r="AY53" s="73">
        <f>IF(Table145[[#This Row],[EL1 Min]]&gt;U$25,Table145[[#This Row],[EL1 Min]]*1.038,U$25*1.038)</f>
        <v>119752.23312</v>
      </c>
      <c r="AZ53" s="73">
        <f>IF(Table145[[#This Row],[EL1 Max]]&gt;V$25,Table145[[#This Row],[EL1 Max]]*1.038,V$25*1.038)</f>
        <v>138828.43104000002</v>
      </c>
      <c r="BA53" s="73">
        <f>IF(Table145[[#This Row],[EL2 Min]]&gt;W$25,Table145[[#This Row],[EL2 Min]]*1.038,W$25*1.038)</f>
        <v>160937.00064000001</v>
      </c>
      <c r="BB53" s="73">
        <f>IF(Table145[[#This Row],[EL2 Max]]&gt;X$25,Table145[[#This Row],[EL2 Max]]*1.038,X$25*1.038)</f>
        <v>170736.88320000001</v>
      </c>
      <c r="BD53" s="78" t="s">
        <v>77</v>
      </c>
      <c r="BE53" s="80">
        <f>IF(Table143[[#This Row],[APS1 Min]]&gt;I$26,Table143[[#This Row],[APS1 Min]]*1.034,I$26*1.034)</f>
        <v>56369.295840000006</v>
      </c>
      <c r="BF53" s="80">
        <f>IF(Table143[[#This Row],[APS1 Max]]&gt;J$26,Table143[[#This Row],[APS1 Max]]*1.034,J$26*1.034)</f>
        <v>63392.575234560005</v>
      </c>
      <c r="BG53" s="80">
        <f>IF(Table143[[#This Row],[APS2 Min]]&gt;K$26,Table143[[#This Row],[APS2 Min]]*1.034,K$26*1.034)</f>
        <v>65294.62038528001</v>
      </c>
      <c r="BH53" s="80">
        <f>IF(Table143[[#This Row],[APS2 Max]]&gt;L$26,Table143[[#This Row],[APS2 Max]]*1.034,L$26*1.034)</f>
        <v>71346.785178239996</v>
      </c>
      <c r="BI53" s="80">
        <f>IF(Table143[[#This Row],[APS3 Min]]&gt;M$26,Table143[[#This Row],[APS3 Min]]*1.034,M$26*1.034)</f>
        <v>73489.93464384001</v>
      </c>
      <c r="BJ53" s="80">
        <f>IF(Table143[[#This Row],[APS3 Max]]&gt;N$26,Table143[[#This Row],[APS3 Max]]*1.034,N$26*1.034)</f>
        <v>80303.363986560013</v>
      </c>
      <c r="BK53" s="80">
        <f>IF(Table143[[#This Row],[APS4 Min]]&gt;O$26,Table143[[#This Row],[APS4 Min]]*1.034,O$26*1.034)</f>
        <v>82709.942240640012</v>
      </c>
      <c r="BL53" s="80">
        <f>IF(Table143[[#This Row],[APS4 Max]]&gt;P$26,Table143[[#This Row],[APS4 Max]]*1.034,P$26*1.034)</f>
        <v>90382.863816960016</v>
      </c>
      <c r="BM53" s="80">
        <f>IF(Table143[[#This Row],[APS5 Min]]&gt;Q$26,Table143[[#This Row],[APS5 Min]]*1.034,Q$26*1.034)</f>
        <v>93095.287359360009</v>
      </c>
      <c r="BN53" s="80">
        <f>IF(Table143[[#This Row],[APS5 Max]]&gt;R$26,Table143[[#This Row],[APS5 Max]]*1.034,R$26*1.034)</f>
        <v>98762.354982720004</v>
      </c>
      <c r="BO53" s="80">
        <f>IF(Table143[[#This Row],[APS6 Min]]&gt;S$26,Table143[[#This Row],[APS6 Min]]*1.034,S$26*1.034)</f>
        <v>101725.92885312</v>
      </c>
      <c r="BP53" s="80">
        <f>IF(Table143[[#This Row],[APS6 Max]]&gt;T$26,Table143[[#This Row],[APS6 Max]]*1.034,T$26*1.034)</f>
        <v>117926.79934464001</v>
      </c>
      <c r="BQ53" s="80">
        <f>IF(Table143[[#This Row],[EL1 Min]]&gt;U$26,Table143[[#This Row],[EL1 Min]]*1.034,U$26*1.034)</f>
        <v>123823.80904608</v>
      </c>
      <c r="BR53" s="80">
        <f>IF(Table143[[#This Row],[EL1 Max]]&gt;V$26,Table143[[#This Row],[EL1 Max]]*1.034,V$26*1.034)</f>
        <v>143548.59769536002</v>
      </c>
      <c r="BS53" s="80">
        <f>IF(Table143[[#This Row],[EL2 Min]]&gt;W$26,Table143[[#This Row],[EL2 Min]]*1.034,W$26*1.034)</f>
        <v>166408.85866176002</v>
      </c>
      <c r="BT53" s="80">
        <f>IF(Table143[[#This Row],[EL2 Max]]&gt;X$26,Table143[[#This Row],[EL2 Max]]*1.034,X$26*1.034)</f>
        <v>176541.93722880003</v>
      </c>
    </row>
    <row r="54" spans="2:72" x14ac:dyDescent="0.3">
      <c r="B54" s="78" t="s">
        <v>78</v>
      </c>
      <c r="C54" s="80">
        <v>51312</v>
      </c>
      <c r="D54" s="79">
        <v>62375</v>
      </c>
      <c r="E54" s="80">
        <v>62376</v>
      </c>
      <c r="F54" s="79">
        <v>67904</v>
      </c>
      <c r="G54" s="80">
        <v>67905</v>
      </c>
      <c r="H54" s="79">
        <v>73437</v>
      </c>
      <c r="I54" s="80">
        <v>73819</v>
      </c>
      <c r="J54" s="79">
        <v>81131</v>
      </c>
      <c r="K54" s="80">
        <v>84788</v>
      </c>
      <c r="L54" s="79">
        <v>92392</v>
      </c>
      <c r="M54" s="80">
        <v>93935</v>
      </c>
      <c r="N54" s="79">
        <v>107965</v>
      </c>
      <c r="O54" s="80">
        <v>115286</v>
      </c>
      <c r="P54" s="79">
        <v>129915</v>
      </c>
      <c r="Q54" s="80">
        <v>132387</v>
      </c>
      <c r="R54" s="81">
        <v>165222</v>
      </c>
      <c r="S54" s="77"/>
      <c r="T54" s="78" t="s">
        <v>78</v>
      </c>
      <c r="U54" s="80">
        <v>53364.480000000003</v>
      </c>
      <c r="V54" s="79">
        <v>64870</v>
      </c>
      <c r="W54" s="80">
        <v>64871.040000000001</v>
      </c>
      <c r="X54" s="79">
        <v>70620.160000000003</v>
      </c>
      <c r="Y54" s="80">
        <v>70621.2</v>
      </c>
      <c r="Z54" s="79">
        <v>76374.48</v>
      </c>
      <c r="AA54" s="80">
        <v>76771.760000000009</v>
      </c>
      <c r="AB54" s="79">
        <v>84376.24</v>
      </c>
      <c r="AC54" s="80">
        <v>88179.520000000004</v>
      </c>
      <c r="AD54" s="79">
        <v>96087.680000000008</v>
      </c>
      <c r="AE54" s="80">
        <v>97692.400000000009</v>
      </c>
      <c r="AF54" s="79">
        <v>112283.6</v>
      </c>
      <c r="AG54" s="80">
        <v>119897.44</v>
      </c>
      <c r="AH54" s="79">
        <v>135111.6</v>
      </c>
      <c r="AI54" s="80">
        <v>137682.48000000001</v>
      </c>
      <c r="AJ54" s="81">
        <v>171830.88</v>
      </c>
      <c r="AK54" s="77"/>
      <c r="AL54" s="78" t="s">
        <v>78</v>
      </c>
      <c r="AM54" s="73">
        <f>IF(Table145[[#This Row],[APS1 Min]]&gt;I$25,Table145[[#This Row],[APS1 Min]]*1.038,I$25*1.038)</f>
        <v>55392.330240000003</v>
      </c>
      <c r="AN54" s="73">
        <f>IF(Table145[[#This Row],[APS1 Max]]&gt;J$25,Table145[[#This Row],[APS1 Max]]*1.038,J$25*1.038)</f>
        <v>67335.06</v>
      </c>
      <c r="AO54" s="73">
        <f>IF(Table145[[#This Row],[APS2 Min]]&gt;K$25,Table145[[#This Row],[APS2 Min]]*1.038,K$25*1.038)</f>
        <v>67336.139519999997</v>
      </c>
      <c r="AP54" s="73">
        <f>IF(Table145[[#This Row],[APS2 Max]]&gt;L$25,Table145[[#This Row],[APS2 Max]]*1.038,L$25*1.038)</f>
        <v>73303.726080000008</v>
      </c>
      <c r="AQ54" s="73">
        <f>IF(Table145[[#This Row],[APS3 Min]]&gt;M$25,Table145[[#This Row],[APS3 Min]]*1.038,M$25*1.038)</f>
        <v>73304.805599999992</v>
      </c>
      <c r="AR54" s="73">
        <f>IF(Table145[[#This Row],[APS3 Max]]&gt;N$25,Table145[[#This Row],[APS3 Max]]*1.038,N$25*1.038)</f>
        <v>79276.71024</v>
      </c>
      <c r="AS54" s="73">
        <f>IF(Table145[[#This Row],[APS4 Min]]&gt;O$25,Table145[[#This Row],[APS4 Min]]*1.038,O$25*1.038)</f>
        <v>79689.086880000017</v>
      </c>
      <c r="AT54" s="73">
        <f>IF(Table145[[#This Row],[APS4 Max]]&gt;P$25,Table145[[#This Row],[APS4 Max]]*1.038,P$25*1.038)</f>
        <v>87582.537120000008</v>
      </c>
      <c r="AU54" s="73">
        <f>IF(Table145[[#This Row],[APS5 Min]]&gt;Q$25,Table145[[#This Row],[APS5 Min]]*1.038,Q$25*1.038)</f>
        <v>91530.34176000001</v>
      </c>
      <c r="AV54" s="73">
        <f>IF(Table145[[#This Row],[APS5 Max]]&gt;R$25,Table145[[#This Row],[APS5 Max]]*1.038,R$25*1.038)</f>
        <v>99739.011840000006</v>
      </c>
      <c r="AW54" s="73">
        <f>IF(Table145[[#This Row],[APS6 Min]]&gt;S$25,Table145[[#This Row],[APS6 Min]]*1.038,S$25*1.038)</f>
        <v>101404.71120000001</v>
      </c>
      <c r="AX54" s="73">
        <f>IF(Table145[[#This Row],[APS6 Max]]&gt;T$25,Table145[[#This Row],[APS6 Max]]*1.038,T$25*1.038)</f>
        <v>116550.37680000001</v>
      </c>
      <c r="AY54" s="73">
        <f>IF(Table145[[#This Row],[EL1 Min]]&gt;U$25,Table145[[#This Row],[EL1 Min]]*1.038,U$25*1.038)</f>
        <v>124453.54272000001</v>
      </c>
      <c r="AZ54" s="73">
        <f>IF(Table145[[#This Row],[EL1 Max]]&gt;V$25,Table145[[#This Row],[EL1 Max]]*1.038,V$25*1.038)</f>
        <v>140245.84080000001</v>
      </c>
      <c r="BA54" s="73">
        <f>IF(Table145[[#This Row],[EL2 Min]]&gt;W$25,Table145[[#This Row],[EL2 Min]]*1.038,W$25*1.038)</f>
        <v>142914.41424000001</v>
      </c>
      <c r="BB54" s="73">
        <f>IF(Table145[[#This Row],[EL2 Max]]&gt;X$25,Table145[[#This Row],[EL2 Max]]*1.038,X$25*1.038)</f>
        <v>178360.45344000001</v>
      </c>
      <c r="BD54" s="78" t="s">
        <v>78</v>
      </c>
      <c r="BE54" s="80">
        <f>IF(Table143[[#This Row],[APS1 Min]]&gt;I$26,Table143[[#This Row],[APS1 Min]]*1.034,I$26*1.034)</f>
        <v>57275.669468160006</v>
      </c>
      <c r="BF54" s="80">
        <f>IF(Table143[[#This Row],[APS1 Max]]&gt;J$26,Table143[[#This Row],[APS1 Max]]*1.034,J$26*1.034)</f>
        <v>69624.452040000004</v>
      </c>
      <c r="BG54" s="80">
        <f>IF(Table143[[#This Row],[APS2 Min]]&gt;K$26,Table143[[#This Row],[APS2 Min]]*1.034,K$26*1.034)</f>
        <v>69625.568263680005</v>
      </c>
      <c r="BH54" s="80">
        <f>IF(Table143[[#This Row],[APS2 Max]]&gt;L$26,Table143[[#This Row],[APS2 Max]]*1.034,L$26*1.034)</f>
        <v>75796.052766720008</v>
      </c>
      <c r="BI54" s="80">
        <f>IF(Table143[[#This Row],[APS3 Min]]&gt;M$26,Table143[[#This Row],[APS3 Min]]*1.034,M$26*1.034)</f>
        <v>75797.168990399994</v>
      </c>
      <c r="BJ54" s="80">
        <f>IF(Table143[[#This Row],[APS3 Max]]&gt;N$26,Table143[[#This Row],[APS3 Max]]*1.034,N$26*1.034)</f>
        <v>81972.118388160001</v>
      </c>
      <c r="BK54" s="80">
        <f>IF(Table143[[#This Row],[APS4 Min]]&gt;O$26,Table143[[#This Row],[APS4 Min]]*1.034,O$26*1.034)</f>
        <v>82398.515833920013</v>
      </c>
      <c r="BL54" s="80">
        <f>IF(Table143[[#This Row],[APS4 Max]]&gt;P$26,Table143[[#This Row],[APS4 Max]]*1.034,P$26*1.034)</f>
        <v>90560.343382080013</v>
      </c>
      <c r="BM54" s="80">
        <f>IF(Table143[[#This Row],[APS5 Min]]&gt;Q$26,Table143[[#This Row],[APS5 Min]]*1.034,Q$26*1.034)</f>
        <v>94642.373379840006</v>
      </c>
      <c r="BN54" s="80">
        <f>IF(Table143[[#This Row],[APS5 Max]]&gt;R$26,Table143[[#This Row],[APS5 Max]]*1.034,R$26*1.034)</f>
        <v>103130.13824256002</v>
      </c>
      <c r="BO54" s="80">
        <f>IF(Table143[[#This Row],[APS6 Min]]&gt;S$26,Table143[[#This Row],[APS6 Min]]*1.034,S$26*1.034)</f>
        <v>104852.47138080001</v>
      </c>
      <c r="BP54" s="80">
        <f>IF(Table143[[#This Row],[APS6 Max]]&gt;T$26,Table143[[#This Row],[APS6 Max]]*1.034,T$26*1.034)</f>
        <v>120513.08961120002</v>
      </c>
      <c r="BQ54" s="80">
        <f>IF(Table143[[#This Row],[EL1 Min]]&gt;U$26,Table143[[#This Row],[EL1 Min]]*1.034,U$26*1.034)</f>
        <v>128684.96317248001</v>
      </c>
      <c r="BR54" s="80">
        <f>IF(Table143[[#This Row],[EL1 Max]]&gt;V$26,Table143[[#This Row],[EL1 Max]]*1.034,V$26*1.034)</f>
        <v>145014.1993872</v>
      </c>
      <c r="BS54" s="80">
        <f>IF(Table143[[#This Row],[EL2 Min]]&gt;W$26,Table143[[#This Row],[EL2 Min]]*1.034,W$26*1.034)</f>
        <v>147773.50432416002</v>
      </c>
      <c r="BT54" s="80">
        <f>IF(Table143[[#This Row],[EL2 Max]]&gt;X$26,Table143[[#This Row],[EL2 Max]]*1.034,X$26*1.034)</f>
        <v>184424.70885696003</v>
      </c>
    </row>
    <row r="55" spans="2:72" x14ac:dyDescent="0.3">
      <c r="B55" s="78" t="s">
        <v>79</v>
      </c>
      <c r="C55" s="80">
        <v>49155</v>
      </c>
      <c r="D55" s="79">
        <v>50812</v>
      </c>
      <c r="E55" s="79">
        <v>53219</v>
      </c>
      <c r="F55" s="79">
        <v>57698</v>
      </c>
      <c r="G55" s="80">
        <v>58103</v>
      </c>
      <c r="H55" s="79">
        <v>63968</v>
      </c>
      <c r="I55" s="80">
        <v>64756</v>
      </c>
      <c r="J55" s="79">
        <v>71715</v>
      </c>
      <c r="K55" s="80">
        <v>72228</v>
      </c>
      <c r="L55" s="79">
        <v>77967</v>
      </c>
      <c r="M55" s="80">
        <v>78009</v>
      </c>
      <c r="N55" s="79">
        <v>91404</v>
      </c>
      <c r="O55" s="80">
        <v>100005</v>
      </c>
      <c r="P55" s="79">
        <v>110150</v>
      </c>
      <c r="Q55" s="80">
        <v>115344</v>
      </c>
      <c r="R55" s="81">
        <v>130768</v>
      </c>
      <c r="S55" s="77"/>
      <c r="T55" s="78" t="s">
        <v>79</v>
      </c>
      <c r="U55" s="80">
        <v>51121.200000000004</v>
      </c>
      <c r="V55" s="79">
        <v>52844.480000000003</v>
      </c>
      <c r="W55" s="79">
        <v>55347.76</v>
      </c>
      <c r="X55" s="79">
        <v>60005.920000000006</v>
      </c>
      <c r="Y55" s="80">
        <v>60427.12</v>
      </c>
      <c r="Z55" s="79">
        <v>66526.720000000001</v>
      </c>
      <c r="AA55" s="80">
        <v>67346.240000000005</v>
      </c>
      <c r="AB55" s="79">
        <v>74583.600000000006</v>
      </c>
      <c r="AC55" s="80">
        <v>75117.119999999995</v>
      </c>
      <c r="AD55" s="79">
        <v>81085.680000000008</v>
      </c>
      <c r="AE55" s="80">
        <v>81129.36</v>
      </c>
      <c r="AF55" s="79">
        <v>95060.160000000003</v>
      </c>
      <c r="AG55" s="80">
        <v>104005.2</v>
      </c>
      <c r="AH55" s="79">
        <v>114556</v>
      </c>
      <c r="AI55" s="80">
        <v>119957.76000000001</v>
      </c>
      <c r="AJ55" s="81">
        <v>135998.72</v>
      </c>
      <c r="AK55" s="77"/>
      <c r="AL55" s="78" t="s">
        <v>79</v>
      </c>
      <c r="AM55" s="73">
        <f>IF(Table145[[#This Row],[APS1 Min]]&gt;I$25,Table145[[#This Row],[APS1 Min]]*1.038,I$25*1.038)</f>
        <v>53976</v>
      </c>
      <c r="AN55" s="73">
        <f>IF(Table145[[#This Row],[APS1 Max]]&gt;J$25,Table145[[#This Row],[APS1 Max]]*1.038,J$25*1.038)</f>
        <v>57214.560000000005</v>
      </c>
      <c r="AO55" s="73">
        <f>IF(Table145[[#This Row],[APS2 Min]]&gt;K$25,Table145[[#This Row],[APS2 Min]]*1.038,K$25*1.038)</f>
        <v>58930.996800000001</v>
      </c>
      <c r="AP55" s="73">
        <f>IF(Table145[[#This Row],[APS2 Max]]&gt;L$25,Table145[[#This Row],[APS2 Max]]*1.038,L$25*1.038)</f>
        <v>64234.678560000008</v>
      </c>
      <c r="AQ55" s="73">
        <f>IF(Table145[[#This Row],[APS3 Min]]&gt;M$25,Table145[[#This Row],[APS3 Min]]*1.038,M$25*1.038)</f>
        <v>66161.621760000009</v>
      </c>
      <c r="AR55" s="73">
        <f>IF(Table145[[#This Row],[APS3 Max]]&gt;N$25,Table145[[#This Row],[APS3 Max]]*1.038,N$25*1.038)</f>
        <v>72116.254079999999</v>
      </c>
      <c r="AS55" s="73">
        <f>IF(Table145[[#This Row],[APS4 Min]]&gt;O$25,Table145[[#This Row],[APS4 Min]]*1.038,O$25*1.038)</f>
        <v>74279.612160000004</v>
      </c>
      <c r="AT55" s="73">
        <f>IF(Table145[[#This Row],[APS4 Max]]&gt;P$25,Table145[[#This Row],[APS4 Max]]*1.038,P$25*1.038)</f>
        <v>80965.079520000014</v>
      </c>
      <c r="AU55" s="73">
        <f>IF(Table145[[#This Row],[APS5 Min]]&gt;Q$25,Table145[[#This Row],[APS5 Min]]*1.038,Q$25*1.038)</f>
        <v>83393.999520000012</v>
      </c>
      <c r="AV55" s="73">
        <f>IF(Table145[[#This Row],[APS5 Max]]&gt;R$25,Table145[[#This Row],[APS5 Max]]*1.038,R$25*1.038)</f>
        <v>90899.90208</v>
      </c>
      <c r="AW55" s="73">
        <f>IF(Table145[[#This Row],[APS6 Min]]&gt;S$25,Table145[[#This Row],[APS6 Min]]*1.038,S$25*1.038)</f>
        <v>93626.7696</v>
      </c>
      <c r="AX55" s="73">
        <f>IF(Table145[[#This Row],[APS6 Max]]&gt;T$25,Table145[[#This Row],[APS6 Max]]*1.038,T$25*1.038)</f>
        <v>104861.33424000001</v>
      </c>
      <c r="AY55" s="73">
        <f>IF(Table145[[#This Row],[EL1 Min]]&gt;U$25,Table145[[#This Row],[EL1 Min]]*1.038,U$25*1.038)</f>
        <v>114299.5776</v>
      </c>
      <c r="AZ55" s="73">
        <f>IF(Table145[[#This Row],[EL1 Max]]&gt;V$25,Table145[[#This Row],[EL1 Max]]*1.038,V$25*1.038)</f>
        <v>124586.32368</v>
      </c>
      <c r="BA55" s="73">
        <f>IF(Table145[[#This Row],[EL2 Min]]&gt;W$25,Table145[[#This Row],[EL2 Min]]*1.038,W$25*1.038)</f>
        <v>132060.92016000001</v>
      </c>
      <c r="BB55" s="73">
        <f>IF(Table145[[#This Row],[EL2 Max]]&gt;X$25,Table145[[#This Row],[EL2 Max]]*1.038,X$25*1.038)</f>
        <v>143946.43536</v>
      </c>
      <c r="BD55" s="78" t="s">
        <v>79</v>
      </c>
      <c r="BE55" s="80">
        <f>IF(Table143[[#This Row],[APS1 Min]]&gt;I$26,Table143[[#This Row],[APS1 Min]]*1.034,I$26*1.034)</f>
        <v>56369.295840000006</v>
      </c>
      <c r="BF55" s="80">
        <f>IF(Table143[[#This Row],[APS1 Max]]&gt;J$26,Table143[[#This Row],[APS1 Max]]*1.034,J$26*1.034)</f>
        <v>59751.453590400008</v>
      </c>
      <c r="BG55" s="80">
        <f>IF(Table143[[#This Row],[APS2 Min]]&gt;K$26,Table143[[#This Row],[APS2 Min]]*1.034,K$26*1.034)</f>
        <v>61543.997198112003</v>
      </c>
      <c r="BH55" s="80">
        <f>IF(Table143[[#This Row],[APS2 Max]]&gt;L$26,Table143[[#This Row],[APS2 Max]]*1.034,L$26*1.034)</f>
        <v>67082.844207350412</v>
      </c>
      <c r="BI55" s="80">
        <f>IF(Table143[[#This Row],[APS3 Min]]&gt;M$26,Table143[[#This Row],[APS3 Min]]*1.034,M$26*1.034)</f>
        <v>69095.22806883842</v>
      </c>
      <c r="BJ55" s="80">
        <f>IF(Table143[[#This Row],[APS3 Max]]&gt;N$26,Table143[[#This Row],[APS3 Max]]*1.034,N$26*1.034)</f>
        <v>75313.888785907198</v>
      </c>
      <c r="BK55" s="80">
        <f>IF(Table143[[#This Row],[APS4 Min]]&gt;O$26,Table143[[#This Row],[APS4 Min]]*1.034,O$26*1.034)</f>
        <v>77573.170163174407</v>
      </c>
      <c r="BL55" s="80">
        <f>IF(Table143[[#This Row],[APS4 Max]]&gt;P$26,Table143[[#This Row],[APS4 Max]]*1.034,P$26*1.034)</f>
        <v>84555.071145916809</v>
      </c>
      <c r="BM55" s="80">
        <f>IF(Table143[[#This Row],[APS5 Min]]&gt;Q$26,Table143[[#This Row],[APS5 Min]]*1.034,Q$26*1.034)</f>
        <v>87091.689458716806</v>
      </c>
      <c r="BN55" s="80">
        <f>IF(Table143[[#This Row],[APS5 Max]]&gt;R$26,Table143[[#This Row],[APS5 Max]]*1.034,R$26*1.034)</f>
        <v>94930.403738227193</v>
      </c>
      <c r="BO55" s="80">
        <f>IF(Table143[[#This Row],[APS6 Min]]&gt;S$26,Table143[[#This Row],[APS6 Min]]*1.034,S$26*1.034)</f>
        <v>97778.180564063994</v>
      </c>
      <c r="BP55" s="80">
        <f>IF(Table143[[#This Row],[APS6 Max]]&gt;T$26,Table143[[#This Row],[APS6 Max]]*1.034,T$26*1.034)</f>
        <v>109510.88580020162</v>
      </c>
      <c r="BQ55" s="80">
        <f>IF(Table143[[#This Row],[EL1 Min]]&gt;U$26,Table143[[#This Row],[EL1 Min]]*1.034,U$26*1.034)</f>
        <v>119367.620870784</v>
      </c>
      <c r="BR55" s="80">
        <f>IF(Table143[[#This Row],[EL1 Max]]&gt;V$26,Table143[[#This Row],[EL1 Max]]*1.034,V$26*1.034)</f>
        <v>130110.48127197121</v>
      </c>
      <c r="BS55" s="80">
        <f>IF(Table143[[#This Row],[EL2 Min]]&gt;W$26,Table143[[#This Row],[EL2 Min]]*1.034,W$26*1.034)</f>
        <v>137916.50135989441</v>
      </c>
      <c r="BT55" s="80">
        <f>IF(Table143[[#This Row],[EL2 Max]]&gt;X$26,Table143[[#This Row],[EL2 Max]]*1.034,X$26*1.034)</f>
        <v>150329.0203038624</v>
      </c>
    </row>
    <row r="56" spans="2:72" x14ac:dyDescent="0.3">
      <c r="B56" s="78" t="s">
        <v>80</v>
      </c>
      <c r="C56" s="80">
        <v>50158</v>
      </c>
      <c r="D56" s="79">
        <v>50409</v>
      </c>
      <c r="E56" s="80">
        <v>55673</v>
      </c>
      <c r="F56" s="79">
        <v>62100</v>
      </c>
      <c r="G56" s="80">
        <v>64859</v>
      </c>
      <c r="H56" s="79">
        <v>66878</v>
      </c>
      <c r="I56" s="80">
        <v>71429</v>
      </c>
      <c r="J56" s="79">
        <v>76885</v>
      </c>
      <c r="K56" s="80">
        <v>80148</v>
      </c>
      <c r="L56" s="79">
        <v>87650</v>
      </c>
      <c r="M56" s="80">
        <v>91250</v>
      </c>
      <c r="N56" s="79">
        <v>99064</v>
      </c>
      <c r="O56" s="80">
        <v>111086</v>
      </c>
      <c r="P56" s="79">
        <v>127318</v>
      </c>
      <c r="Q56" s="80">
        <v>139290</v>
      </c>
      <c r="R56" s="81">
        <v>156591</v>
      </c>
      <c r="S56" s="77"/>
      <c r="T56" s="78" t="s">
        <v>80</v>
      </c>
      <c r="U56" s="80">
        <v>52164.32</v>
      </c>
      <c r="V56" s="79">
        <v>52425.36</v>
      </c>
      <c r="W56" s="80">
        <v>57899.920000000006</v>
      </c>
      <c r="X56" s="79">
        <v>64584</v>
      </c>
      <c r="Y56" s="80">
        <v>67453.36</v>
      </c>
      <c r="Z56" s="79">
        <v>69553.119999999995</v>
      </c>
      <c r="AA56" s="80">
        <v>74286.16</v>
      </c>
      <c r="AB56" s="79">
        <v>79960.400000000009</v>
      </c>
      <c r="AC56" s="80">
        <v>83353.919999999998</v>
      </c>
      <c r="AD56" s="79">
        <v>91156</v>
      </c>
      <c r="AE56" s="80">
        <v>94900</v>
      </c>
      <c r="AF56" s="79">
        <v>103026.56</v>
      </c>
      <c r="AG56" s="80">
        <v>115529.44</v>
      </c>
      <c r="AH56" s="79">
        <v>132410.72</v>
      </c>
      <c r="AI56" s="80">
        <v>144861.6</v>
      </c>
      <c r="AJ56" s="81">
        <v>162854.64000000001</v>
      </c>
      <c r="AK56" s="77"/>
      <c r="AL56" s="78" t="s">
        <v>80</v>
      </c>
      <c r="AM56" s="73">
        <f>IF(Table145[[#This Row],[APS1 Min]]&gt;I$25,Table145[[#This Row],[APS1 Min]]*1.038,I$25*1.038)</f>
        <v>54146.564160000002</v>
      </c>
      <c r="AN56" s="73">
        <f>IF(Table145[[#This Row],[APS1 Max]]&gt;J$25,Table145[[#This Row],[APS1 Max]]*1.038,J$25*1.038)</f>
        <v>57214.560000000005</v>
      </c>
      <c r="AO56" s="73">
        <f>IF(Table145[[#This Row],[APS2 Min]]&gt;K$25,Table145[[#This Row],[APS2 Min]]*1.038,K$25*1.038)</f>
        <v>60100.116960000007</v>
      </c>
      <c r="AP56" s="73">
        <f>IF(Table145[[#This Row],[APS2 Max]]&gt;L$25,Table145[[#This Row],[APS2 Max]]*1.038,L$25*1.038)</f>
        <v>67038.191999999995</v>
      </c>
      <c r="AQ56" s="73">
        <f>IF(Table145[[#This Row],[APS3 Min]]&gt;M$25,Table145[[#This Row],[APS3 Min]]*1.038,M$25*1.038)</f>
        <v>70016.587679999997</v>
      </c>
      <c r="AR56" s="73">
        <f>IF(Table145[[#This Row],[APS3 Max]]&gt;N$25,Table145[[#This Row],[APS3 Max]]*1.038,N$25*1.038)</f>
        <v>72196.138559999992</v>
      </c>
      <c r="AS56" s="73">
        <f>IF(Table145[[#This Row],[APS4 Min]]&gt;O$25,Table145[[#This Row],[APS4 Min]]*1.038,O$25*1.038)</f>
        <v>77109.034080000012</v>
      </c>
      <c r="AT56" s="73">
        <f>IF(Table145[[#This Row],[APS4 Max]]&gt;P$25,Table145[[#This Row],[APS4 Max]]*1.038,P$25*1.038)</f>
        <v>82998.895200000014</v>
      </c>
      <c r="AU56" s="73">
        <f>IF(Table145[[#This Row],[APS5 Min]]&gt;Q$25,Table145[[#This Row],[APS5 Min]]*1.038,Q$25*1.038)</f>
        <v>86521.368960000007</v>
      </c>
      <c r="AV56" s="73">
        <f>IF(Table145[[#This Row],[APS5 Max]]&gt;R$25,Table145[[#This Row],[APS5 Max]]*1.038,R$25*1.038)</f>
        <v>94619.928</v>
      </c>
      <c r="AW56" s="73">
        <f>IF(Table145[[#This Row],[APS6 Min]]&gt;S$25,Table145[[#This Row],[APS6 Min]]*1.038,S$25*1.038)</f>
        <v>98506.2</v>
      </c>
      <c r="AX56" s="73">
        <f>IF(Table145[[#This Row],[APS6 Max]]&gt;T$25,Table145[[#This Row],[APS6 Max]]*1.038,T$25*1.038)</f>
        <v>106941.56928</v>
      </c>
      <c r="AY56" s="73">
        <f>IF(Table145[[#This Row],[EL1 Min]]&gt;U$25,Table145[[#This Row],[EL1 Min]]*1.038,U$25*1.038)</f>
        <v>119919.55872</v>
      </c>
      <c r="AZ56" s="73">
        <f>IF(Table145[[#This Row],[EL1 Max]]&gt;V$25,Table145[[#This Row],[EL1 Max]]*1.038,V$25*1.038)</f>
        <v>137442.32736</v>
      </c>
      <c r="BA56" s="73">
        <f>IF(Table145[[#This Row],[EL2 Min]]&gt;W$25,Table145[[#This Row],[EL2 Min]]*1.038,W$25*1.038)</f>
        <v>150366.34080000001</v>
      </c>
      <c r="BB56" s="73">
        <f>IF(Table145[[#This Row],[EL2 Max]]&gt;X$25,Table145[[#This Row],[EL2 Max]]*1.038,X$25*1.038)</f>
        <v>169043.11632000003</v>
      </c>
      <c r="BD56" s="78" t="s">
        <v>80</v>
      </c>
      <c r="BE56" s="80">
        <f>IF(Table143[[#This Row],[APS1 Min]]&gt;I$26,Table143[[#This Row],[APS1 Min]]*1.034,I$26*1.034)</f>
        <v>56369.295840000006</v>
      </c>
      <c r="BF56" s="80">
        <f>IF(Table143[[#This Row],[APS1 Max]]&gt;J$26,Table143[[#This Row],[APS1 Max]]*1.034,J$26*1.034)</f>
        <v>59751.453590400008</v>
      </c>
      <c r="BG56" s="80">
        <f>IF(Table143[[#This Row],[APS2 Min]]&gt;K$26,Table143[[#This Row],[APS2 Min]]*1.034,K$26*1.034)</f>
        <v>62143.520936640009</v>
      </c>
      <c r="BH56" s="80">
        <f>IF(Table143[[#This Row],[APS2 Max]]&gt;L$26,Table143[[#This Row],[APS2 Max]]*1.034,L$26*1.034)</f>
        <v>69317.490527999995</v>
      </c>
      <c r="BI56" s="80">
        <f>IF(Table143[[#This Row],[APS3 Min]]&gt;M$26,Table143[[#This Row],[APS3 Min]]*1.034,M$26*1.034)</f>
        <v>72397.151661120006</v>
      </c>
      <c r="BJ56" s="80">
        <f>IF(Table143[[#This Row],[APS3 Max]]&gt;N$26,Table143[[#This Row],[APS3 Max]]*1.034,N$26*1.034)</f>
        <v>75313.888785907198</v>
      </c>
      <c r="BK56" s="80">
        <f>IF(Table143[[#This Row],[APS4 Min]]&gt;O$26,Table143[[#This Row],[APS4 Min]]*1.034,O$26*1.034)</f>
        <v>79730.741238720017</v>
      </c>
      <c r="BL56" s="80">
        <f>IF(Table143[[#This Row],[APS4 Max]]&gt;P$26,Table143[[#This Row],[APS4 Max]]*1.034,P$26*1.034)</f>
        <v>85820.857636800021</v>
      </c>
      <c r="BM56" s="80">
        <f>IF(Table143[[#This Row],[APS5 Min]]&gt;Q$26,Table143[[#This Row],[APS5 Min]]*1.034,Q$26*1.034)</f>
        <v>89463.095504640005</v>
      </c>
      <c r="BN56" s="80">
        <f>IF(Table143[[#This Row],[APS5 Max]]&gt;R$26,Table143[[#This Row],[APS5 Max]]*1.034,R$26*1.034)</f>
        <v>97837.005552000002</v>
      </c>
      <c r="BO56" s="80">
        <f>IF(Table143[[#This Row],[APS6 Min]]&gt;S$26,Table143[[#This Row],[APS6 Min]]*1.034,S$26*1.034)</f>
        <v>101855.4108</v>
      </c>
      <c r="BP56" s="80">
        <f>IF(Table143[[#This Row],[APS6 Max]]&gt;T$26,Table143[[#This Row],[APS6 Max]]*1.034,T$26*1.034)</f>
        <v>110577.58263552</v>
      </c>
      <c r="BQ56" s="80">
        <f>IF(Table143[[#This Row],[EL1 Min]]&gt;U$26,Table143[[#This Row],[EL1 Min]]*1.034,U$26*1.034)</f>
        <v>123996.82371648001</v>
      </c>
      <c r="BR56" s="80">
        <f>IF(Table143[[#This Row],[EL1 Max]]&gt;V$26,Table143[[#This Row],[EL1 Max]]*1.034,V$26*1.034)</f>
        <v>142115.36649024001</v>
      </c>
      <c r="BS56" s="80">
        <f>IF(Table143[[#This Row],[EL2 Min]]&gt;W$26,Table143[[#This Row],[EL2 Min]]*1.034,W$26*1.034)</f>
        <v>155478.79638720001</v>
      </c>
      <c r="BT56" s="80">
        <f>IF(Table143[[#This Row],[EL2 Max]]&gt;X$26,Table143[[#This Row],[EL2 Max]]*1.034,X$26*1.034)</f>
        <v>174790.58227488003</v>
      </c>
    </row>
    <row r="57" spans="2:72" x14ac:dyDescent="0.3">
      <c r="B57" s="78" t="s">
        <v>81</v>
      </c>
      <c r="C57" s="80">
        <v>53985</v>
      </c>
      <c r="D57" s="79">
        <v>56731</v>
      </c>
      <c r="E57" s="80">
        <v>59996</v>
      </c>
      <c r="F57" s="79">
        <v>65782</v>
      </c>
      <c r="G57" s="80">
        <v>66364</v>
      </c>
      <c r="H57" s="79">
        <v>74774</v>
      </c>
      <c r="I57" s="80">
        <v>75302</v>
      </c>
      <c r="J57" s="79">
        <v>82960</v>
      </c>
      <c r="K57" s="80">
        <v>85512</v>
      </c>
      <c r="L57" s="79">
        <v>93944</v>
      </c>
      <c r="M57" s="80">
        <v>97212</v>
      </c>
      <c r="N57" s="79">
        <v>108521</v>
      </c>
      <c r="O57" s="80">
        <v>117630</v>
      </c>
      <c r="P57" s="79">
        <v>132463</v>
      </c>
      <c r="Q57" s="80">
        <v>138052</v>
      </c>
      <c r="R57" s="81">
        <v>158375</v>
      </c>
      <c r="S57" s="77"/>
      <c r="T57" s="78" t="s">
        <v>81</v>
      </c>
      <c r="U57" s="80">
        <v>56144.4</v>
      </c>
      <c r="V57" s="79">
        <v>59000.240000000005</v>
      </c>
      <c r="W57" s="80">
        <v>62395.840000000004</v>
      </c>
      <c r="X57" s="79">
        <v>68413.279999999999</v>
      </c>
      <c r="Y57" s="80">
        <v>69018.559999999998</v>
      </c>
      <c r="Z57" s="79">
        <v>77764.960000000006</v>
      </c>
      <c r="AA57" s="80">
        <v>78314.080000000002</v>
      </c>
      <c r="AB57" s="79">
        <v>86278.400000000009</v>
      </c>
      <c r="AC57" s="80">
        <v>88932.479999999996</v>
      </c>
      <c r="AD57" s="79">
        <v>97701.760000000009</v>
      </c>
      <c r="AE57" s="80">
        <v>101100.48000000001</v>
      </c>
      <c r="AF57" s="79">
        <v>112861.84000000001</v>
      </c>
      <c r="AG57" s="80">
        <v>122335.2</v>
      </c>
      <c r="AH57" s="79">
        <v>137761.52000000002</v>
      </c>
      <c r="AI57" s="80">
        <v>143574.08000000002</v>
      </c>
      <c r="AJ57" s="81">
        <v>164710</v>
      </c>
      <c r="AK57" s="77"/>
      <c r="AL57" s="78" t="s">
        <v>81</v>
      </c>
      <c r="AM57" s="73">
        <f>IF(Table145[[#This Row],[APS1 Min]]&gt;I$25,Table145[[#This Row],[APS1 Min]]*1.038,I$25*1.038)</f>
        <v>58277.887200000005</v>
      </c>
      <c r="AN57" s="73">
        <f>IF(Table145[[#This Row],[APS1 Max]]&gt;J$25,Table145[[#This Row],[APS1 Max]]*1.038,J$25*1.038)</f>
        <v>61242.249120000008</v>
      </c>
      <c r="AO57" s="73">
        <f>IF(Table145[[#This Row],[APS2 Min]]&gt;K$25,Table145[[#This Row],[APS2 Min]]*1.038,K$25*1.038)</f>
        <v>64766.881920000007</v>
      </c>
      <c r="AP57" s="73">
        <f>IF(Table145[[#This Row],[APS2 Max]]&gt;L$25,Table145[[#This Row],[APS2 Max]]*1.038,L$25*1.038)</f>
        <v>71012.984639999995</v>
      </c>
      <c r="AQ57" s="73">
        <f>IF(Table145[[#This Row],[APS3 Min]]&gt;M$25,Table145[[#This Row],[APS3 Min]]*1.038,M$25*1.038)</f>
        <v>71641.265280000007</v>
      </c>
      <c r="AR57" s="73">
        <f>IF(Table145[[#This Row],[APS3 Max]]&gt;N$25,Table145[[#This Row],[APS3 Max]]*1.038,N$25*1.038)</f>
        <v>80720.028480000008</v>
      </c>
      <c r="AS57" s="73">
        <f>IF(Table145[[#This Row],[APS4 Min]]&gt;O$25,Table145[[#This Row],[APS4 Min]]*1.038,O$25*1.038)</f>
        <v>81290.015039999998</v>
      </c>
      <c r="AT57" s="73">
        <f>IF(Table145[[#This Row],[APS4 Max]]&gt;P$25,Table145[[#This Row],[APS4 Max]]*1.038,P$25*1.038)</f>
        <v>89556.979200000016</v>
      </c>
      <c r="AU57" s="73">
        <f>IF(Table145[[#This Row],[APS5 Min]]&gt;Q$25,Table145[[#This Row],[APS5 Min]]*1.038,Q$25*1.038)</f>
        <v>92311.914239999998</v>
      </c>
      <c r="AV57" s="73">
        <f>IF(Table145[[#This Row],[APS5 Max]]&gt;R$25,Table145[[#This Row],[APS5 Max]]*1.038,R$25*1.038)</f>
        <v>101414.42688000001</v>
      </c>
      <c r="AW57" s="73">
        <f>IF(Table145[[#This Row],[APS6 Min]]&gt;S$25,Table145[[#This Row],[APS6 Min]]*1.038,S$25*1.038)</f>
        <v>104942.29824000002</v>
      </c>
      <c r="AX57" s="73">
        <f>IF(Table145[[#This Row],[APS6 Max]]&gt;T$25,Table145[[#This Row],[APS6 Max]]*1.038,T$25*1.038)</f>
        <v>117150.58992000001</v>
      </c>
      <c r="AY57" s="73">
        <f>IF(Table145[[#This Row],[EL1 Min]]&gt;U$25,Table145[[#This Row],[EL1 Min]]*1.038,U$25*1.038)</f>
        <v>126983.9376</v>
      </c>
      <c r="AZ57" s="73">
        <f>IF(Table145[[#This Row],[EL1 Max]]&gt;V$25,Table145[[#This Row],[EL1 Max]]*1.038,V$25*1.038)</f>
        <v>142996.45776000002</v>
      </c>
      <c r="BA57" s="73">
        <f>IF(Table145[[#This Row],[EL2 Min]]&gt;W$25,Table145[[#This Row],[EL2 Min]]*1.038,W$25*1.038)</f>
        <v>149029.89504000003</v>
      </c>
      <c r="BB57" s="73">
        <f>IF(Table145[[#This Row],[EL2 Max]]&gt;X$25,Table145[[#This Row],[EL2 Max]]*1.038,X$25*1.038)</f>
        <v>170968.98</v>
      </c>
      <c r="BD57" s="78" t="s">
        <v>81</v>
      </c>
      <c r="BE57" s="80">
        <f>IF(Table143[[#This Row],[APS1 Min]]&gt;I$26,Table143[[#This Row],[APS1 Min]]*1.034,I$26*1.034)</f>
        <v>60259.335364800005</v>
      </c>
      <c r="BF57" s="80">
        <f>IF(Table143[[#This Row],[APS1 Max]]&gt;J$26,Table143[[#This Row],[APS1 Max]]*1.034,J$26*1.034)</f>
        <v>63324.48559008001</v>
      </c>
      <c r="BG57" s="80">
        <f>IF(Table143[[#This Row],[APS2 Min]]&gt;K$26,Table143[[#This Row],[APS2 Min]]*1.034,K$26*1.034)</f>
        <v>66968.955905280003</v>
      </c>
      <c r="BH57" s="80">
        <f>IF(Table143[[#This Row],[APS2 Max]]&gt;L$26,Table143[[#This Row],[APS2 Max]]*1.034,L$26*1.034)</f>
        <v>73427.426117759998</v>
      </c>
      <c r="BI57" s="80">
        <f>IF(Table143[[#This Row],[APS3 Min]]&gt;M$26,Table143[[#This Row],[APS3 Min]]*1.034,M$26*1.034)</f>
        <v>74077.068299520004</v>
      </c>
      <c r="BJ57" s="80">
        <f>IF(Table143[[#This Row],[APS3 Max]]&gt;N$26,Table143[[#This Row],[APS3 Max]]*1.034,N$26*1.034)</f>
        <v>83464.509448320008</v>
      </c>
      <c r="BK57" s="80">
        <f>IF(Table143[[#This Row],[APS4 Min]]&gt;O$26,Table143[[#This Row],[APS4 Min]]*1.034,O$26*1.034)</f>
        <v>84053.875551360004</v>
      </c>
      <c r="BL57" s="80">
        <f>IF(Table143[[#This Row],[APS4 Max]]&gt;P$26,Table143[[#This Row],[APS4 Max]]*1.034,P$26*1.034)</f>
        <v>92601.916492800025</v>
      </c>
      <c r="BM57" s="80">
        <f>IF(Table143[[#This Row],[APS5 Min]]&gt;Q$26,Table143[[#This Row],[APS5 Min]]*1.034,Q$26*1.034)</f>
        <v>95450.519324160006</v>
      </c>
      <c r="BN57" s="80">
        <f>IF(Table143[[#This Row],[APS5 Max]]&gt;R$26,Table143[[#This Row],[APS5 Max]]*1.034,R$26*1.034)</f>
        <v>104862.51739392002</v>
      </c>
      <c r="BO57" s="80">
        <f>IF(Table143[[#This Row],[APS6 Min]]&gt;S$26,Table143[[#This Row],[APS6 Min]]*1.034,S$26*1.034)</f>
        <v>108510.33638016002</v>
      </c>
      <c r="BP57" s="80">
        <f>IF(Table143[[#This Row],[APS6 Max]]&gt;T$26,Table143[[#This Row],[APS6 Max]]*1.034,T$26*1.034)</f>
        <v>121133.70997728001</v>
      </c>
      <c r="BQ57" s="80">
        <f>IF(Table143[[#This Row],[EL1 Min]]&gt;U$26,Table143[[#This Row],[EL1 Min]]*1.034,U$26*1.034)</f>
        <v>131301.39147840001</v>
      </c>
      <c r="BR57" s="80">
        <f>IF(Table143[[#This Row],[EL1 Max]]&gt;V$26,Table143[[#This Row],[EL1 Max]]*1.034,V$26*1.034)</f>
        <v>147858.33732384004</v>
      </c>
      <c r="BS57" s="80">
        <f>IF(Table143[[#This Row],[EL2 Min]]&gt;W$26,Table143[[#This Row],[EL2 Min]]*1.034,W$26*1.034)</f>
        <v>154096.91147136004</v>
      </c>
      <c r="BT57" s="80">
        <f>IF(Table143[[#This Row],[EL2 Max]]&gt;X$26,Table143[[#This Row],[EL2 Max]]*1.034,X$26*1.034)</f>
        <v>176781.92532000001</v>
      </c>
    </row>
    <row r="58" spans="2:72" x14ac:dyDescent="0.3">
      <c r="B58" s="78" t="s">
        <v>82</v>
      </c>
      <c r="C58" s="80">
        <v>53044</v>
      </c>
      <c r="D58" s="79">
        <v>54402</v>
      </c>
      <c r="E58" s="80">
        <v>57344</v>
      </c>
      <c r="F58" s="79">
        <v>62295</v>
      </c>
      <c r="G58" s="80">
        <v>64042</v>
      </c>
      <c r="H58" s="79">
        <v>67677</v>
      </c>
      <c r="I58" s="80">
        <v>71997</v>
      </c>
      <c r="J58" s="79">
        <v>76084</v>
      </c>
      <c r="K58" s="80">
        <v>78216</v>
      </c>
      <c r="L58" s="79">
        <v>82659</v>
      </c>
      <c r="M58" s="80">
        <v>86598</v>
      </c>
      <c r="N58" s="79">
        <v>96712</v>
      </c>
      <c r="O58" s="80">
        <v>110607</v>
      </c>
      <c r="P58" s="79">
        <v>119109</v>
      </c>
      <c r="Q58" s="80">
        <v>132714</v>
      </c>
      <c r="R58" s="81">
        <v>149595</v>
      </c>
      <c r="S58" s="77"/>
      <c r="T58" s="78" t="s">
        <v>82</v>
      </c>
      <c r="U58" s="80">
        <v>55165.760000000002</v>
      </c>
      <c r="V58" s="79">
        <v>56578.080000000002</v>
      </c>
      <c r="W58" s="80">
        <v>59637.760000000002</v>
      </c>
      <c r="X58" s="79">
        <v>64786.8</v>
      </c>
      <c r="Y58" s="80">
        <v>66603.680000000008</v>
      </c>
      <c r="Z58" s="79">
        <v>70384.08</v>
      </c>
      <c r="AA58" s="80">
        <v>74876.88</v>
      </c>
      <c r="AB58" s="79">
        <v>79127.360000000001</v>
      </c>
      <c r="AC58" s="80">
        <v>81344.639999999999</v>
      </c>
      <c r="AD58" s="79">
        <v>85965.36</v>
      </c>
      <c r="AE58" s="80">
        <v>90061.92</v>
      </c>
      <c r="AF58" s="79">
        <v>100580.48000000001</v>
      </c>
      <c r="AG58" s="80">
        <v>115031.28</v>
      </c>
      <c r="AH58" s="79">
        <v>123873.36</v>
      </c>
      <c r="AI58" s="80">
        <v>138022.56</v>
      </c>
      <c r="AJ58" s="81">
        <v>155578.80000000002</v>
      </c>
      <c r="AK58" s="77"/>
      <c r="AL58" s="78" t="s">
        <v>82</v>
      </c>
      <c r="AM58" s="73">
        <f>IF(Table145[[#This Row],[APS1 Min]]&gt;I$25,Table145[[#This Row],[APS1 Min]]*1.038,I$25*1.038)</f>
        <v>57262.058880000004</v>
      </c>
      <c r="AN58" s="73">
        <f>IF(Table145[[#This Row],[APS1 Max]]&gt;J$25,Table145[[#This Row],[APS1 Max]]*1.038,J$25*1.038)</f>
        <v>58728.047040000005</v>
      </c>
      <c r="AO58" s="73">
        <f>IF(Table145[[#This Row],[APS2 Min]]&gt;K$25,Table145[[#This Row],[APS2 Min]]*1.038,K$25*1.038)</f>
        <v>61903.994880000006</v>
      </c>
      <c r="AP58" s="73">
        <f>IF(Table145[[#This Row],[APS2 Max]]&gt;L$25,Table145[[#This Row],[APS2 Max]]*1.038,L$25*1.038)</f>
        <v>67248.698400000008</v>
      </c>
      <c r="AQ58" s="73">
        <f>IF(Table145[[#This Row],[APS3 Min]]&gt;M$25,Table145[[#This Row],[APS3 Min]]*1.038,M$25*1.038)</f>
        <v>69134.619840000014</v>
      </c>
      <c r="AR58" s="73">
        <f>IF(Table145[[#This Row],[APS3 Max]]&gt;N$25,Table145[[#This Row],[APS3 Max]]*1.038,N$25*1.038)</f>
        <v>73058.675040000002</v>
      </c>
      <c r="AS58" s="73">
        <f>IF(Table145[[#This Row],[APS4 Min]]&gt;O$25,Table145[[#This Row],[APS4 Min]]*1.038,O$25*1.038)</f>
        <v>77722.201440000004</v>
      </c>
      <c r="AT58" s="73">
        <f>IF(Table145[[#This Row],[APS4 Max]]&gt;P$25,Table145[[#This Row],[APS4 Max]]*1.038,P$25*1.038)</f>
        <v>82134.199680000005</v>
      </c>
      <c r="AU58" s="73">
        <f>IF(Table145[[#This Row],[APS5 Min]]&gt;Q$25,Table145[[#This Row],[APS5 Min]]*1.038,Q$25*1.038)</f>
        <v>84435.736319999996</v>
      </c>
      <c r="AV58" s="73">
        <f>IF(Table145[[#This Row],[APS5 Max]]&gt;R$25,Table145[[#This Row],[APS5 Max]]*1.038,R$25*1.038)</f>
        <v>90899.90208</v>
      </c>
      <c r="AW58" s="73">
        <f>IF(Table145[[#This Row],[APS6 Min]]&gt;S$25,Table145[[#This Row],[APS6 Min]]*1.038,S$25*1.038)</f>
        <v>93626.7696</v>
      </c>
      <c r="AX58" s="73">
        <f>IF(Table145[[#This Row],[APS6 Max]]&gt;T$25,Table145[[#This Row],[APS6 Max]]*1.038,T$25*1.038)</f>
        <v>104861.33424000001</v>
      </c>
      <c r="AY58" s="73">
        <f>IF(Table145[[#This Row],[EL1 Min]]&gt;U$25,Table145[[#This Row],[EL1 Min]]*1.038,U$25*1.038)</f>
        <v>119402.46864000001</v>
      </c>
      <c r="AZ58" s="73">
        <f>IF(Table145[[#This Row],[EL1 Max]]&gt;V$25,Table145[[#This Row],[EL1 Max]]*1.038,V$25*1.038)</f>
        <v>128580.54768</v>
      </c>
      <c r="BA58" s="73">
        <f>IF(Table145[[#This Row],[EL2 Min]]&gt;W$25,Table145[[#This Row],[EL2 Min]]*1.038,W$25*1.038)</f>
        <v>143267.41727999999</v>
      </c>
      <c r="BB58" s="73">
        <f>IF(Table145[[#This Row],[EL2 Max]]&gt;X$25,Table145[[#This Row],[EL2 Max]]*1.038,X$25*1.038)</f>
        <v>161490.79440000001</v>
      </c>
      <c r="BD58" s="78" t="s">
        <v>82</v>
      </c>
      <c r="BE58" s="80">
        <f>IF(Table143[[#This Row],[APS1 Min]]&gt;I$26,Table143[[#This Row],[APS1 Min]]*1.034,I$26*1.034)</f>
        <v>59208.968881920009</v>
      </c>
      <c r="BF58" s="80">
        <f>IF(Table143[[#This Row],[APS1 Max]]&gt;J$26,Table143[[#This Row],[APS1 Max]]*1.034,J$26*1.034)</f>
        <v>60724.800639360008</v>
      </c>
      <c r="BG58" s="80">
        <f>IF(Table143[[#This Row],[APS2 Min]]&gt;K$26,Table143[[#This Row],[APS2 Min]]*1.034,K$26*1.034)</f>
        <v>64008.73070592001</v>
      </c>
      <c r="BH58" s="80">
        <f>IF(Table143[[#This Row],[APS2 Max]]&gt;L$26,Table143[[#This Row],[APS2 Max]]*1.034,L$26*1.034)</f>
        <v>69535.154145600012</v>
      </c>
      <c r="BI58" s="80">
        <f>IF(Table143[[#This Row],[APS3 Min]]&gt;M$26,Table143[[#This Row],[APS3 Min]]*1.034,M$26*1.034)</f>
        <v>71485.196914560016</v>
      </c>
      <c r="BJ58" s="80">
        <f>IF(Table143[[#This Row],[APS3 Max]]&gt;N$26,Table143[[#This Row],[APS3 Max]]*1.034,N$26*1.034)</f>
        <v>75542.669991360002</v>
      </c>
      <c r="BK58" s="80">
        <f>IF(Table143[[#This Row],[APS4 Min]]&gt;O$26,Table143[[#This Row],[APS4 Min]]*1.034,O$26*1.034)</f>
        <v>80364.756288960009</v>
      </c>
      <c r="BL58" s="80">
        <f>IF(Table143[[#This Row],[APS4 Max]]&gt;P$26,Table143[[#This Row],[APS4 Max]]*1.034,P$26*1.034)</f>
        <v>84926.762469120004</v>
      </c>
      <c r="BM58" s="80">
        <f>IF(Table143[[#This Row],[APS5 Min]]&gt;Q$26,Table143[[#This Row],[APS5 Min]]*1.034,Q$26*1.034)</f>
        <v>87306.551354879994</v>
      </c>
      <c r="BN58" s="80">
        <f>IF(Table143[[#This Row],[APS5 Max]]&gt;R$26,Table143[[#This Row],[APS5 Max]]*1.034,R$26*1.034)</f>
        <v>94930.403738227193</v>
      </c>
      <c r="BO58" s="80">
        <f>IF(Table143[[#This Row],[APS6 Min]]&gt;S$26,Table143[[#This Row],[APS6 Min]]*1.034,S$26*1.034)</f>
        <v>97778.180564063994</v>
      </c>
      <c r="BP58" s="80">
        <f>IF(Table143[[#This Row],[APS6 Max]]&gt;T$26,Table143[[#This Row],[APS6 Max]]*1.034,T$26*1.034)</f>
        <v>109510.88580020162</v>
      </c>
      <c r="BQ58" s="80">
        <f>IF(Table143[[#This Row],[EL1 Min]]&gt;U$26,Table143[[#This Row],[EL1 Min]]*1.034,U$26*1.034)</f>
        <v>123462.15257376002</v>
      </c>
      <c r="BR58" s="80">
        <f>IF(Table143[[#This Row],[EL1 Max]]&gt;V$26,Table143[[#This Row],[EL1 Max]]*1.034,V$26*1.034)</f>
        <v>132952.28630112001</v>
      </c>
      <c r="BS58" s="80">
        <f>IF(Table143[[#This Row],[EL2 Min]]&gt;W$26,Table143[[#This Row],[EL2 Min]]*1.034,W$26*1.034)</f>
        <v>148138.50946751999</v>
      </c>
      <c r="BT58" s="80">
        <f>IF(Table143[[#This Row],[EL2 Max]]&gt;X$26,Table143[[#This Row],[EL2 Max]]*1.034,X$26*1.034)</f>
        <v>166981.4814096</v>
      </c>
    </row>
    <row r="59" spans="2:72" x14ac:dyDescent="0.3">
      <c r="B59" s="78" t="s">
        <v>83</v>
      </c>
      <c r="C59" s="80">
        <v>49929</v>
      </c>
      <c r="D59" s="80">
        <v>56754</v>
      </c>
      <c r="E59" s="80">
        <v>58456</v>
      </c>
      <c r="F59" s="79">
        <v>64172</v>
      </c>
      <c r="G59" s="80">
        <v>66560</v>
      </c>
      <c r="H59" s="79">
        <v>74475</v>
      </c>
      <c r="I59" s="80">
        <v>76711</v>
      </c>
      <c r="J59" s="79">
        <v>80160</v>
      </c>
      <c r="K59" s="80">
        <v>82564</v>
      </c>
      <c r="L59" s="79">
        <v>86687</v>
      </c>
      <c r="M59" s="80">
        <v>89288</v>
      </c>
      <c r="N59" s="79">
        <v>102130</v>
      </c>
      <c r="O59" s="80">
        <v>110305</v>
      </c>
      <c r="P59" s="79">
        <v>126917</v>
      </c>
      <c r="Q59" s="80">
        <v>134786</v>
      </c>
      <c r="R59" s="81">
        <v>153061</v>
      </c>
      <c r="S59" s="77"/>
      <c r="T59" s="78" t="s">
        <v>83</v>
      </c>
      <c r="U59" s="80">
        <v>51926.16</v>
      </c>
      <c r="V59" s="80">
        <v>59024.160000000003</v>
      </c>
      <c r="W59" s="80">
        <v>60794.240000000005</v>
      </c>
      <c r="X59" s="79">
        <v>66738.880000000005</v>
      </c>
      <c r="Y59" s="80">
        <v>69222.400000000009</v>
      </c>
      <c r="Z59" s="79">
        <v>77454</v>
      </c>
      <c r="AA59" s="80">
        <v>79779.44</v>
      </c>
      <c r="AB59" s="79">
        <v>83366.400000000009</v>
      </c>
      <c r="AC59" s="80">
        <v>85866.559999999998</v>
      </c>
      <c r="AD59" s="79">
        <v>90154.48</v>
      </c>
      <c r="AE59" s="80">
        <v>92859.520000000004</v>
      </c>
      <c r="AF59" s="79">
        <v>106215.2</v>
      </c>
      <c r="AG59" s="80">
        <v>114717.2</v>
      </c>
      <c r="AH59" s="79">
        <v>131993.68</v>
      </c>
      <c r="AI59" s="80">
        <v>140177.44</v>
      </c>
      <c r="AJ59" s="81">
        <v>159183.44</v>
      </c>
      <c r="AK59" s="77"/>
      <c r="AL59" s="78" t="s">
        <v>83</v>
      </c>
      <c r="AM59" s="73">
        <f>IF(Table145[[#This Row],[APS1 Min]]&gt;I$25,Table145[[#This Row],[APS1 Min]]*1.038,I$25*1.038)</f>
        <v>53976</v>
      </c>
      <c r="AN59" s="73">
        <f>IF(Table145[[#This Row],[APS1 Max]]&gt;J$25,Table145[[#This Row],[APS1 Max]]*1.038,J$25*1.038)</f>
        <v>61267.078080000007</v>
      </c>
      <c r="AO59" s="73">
        <f>IF(Table145[[#This Row],[APS2 Min]]&gt;K$25,Table145[[#This Row],[APS2 Min]]*1.038,K$25*1.038)</f>
        <v>63104.421120000006</v>
      </c>
      <c r="AP59" s="73">
        <f>IF(Table145[[#This Row],[APS2 Max]]&gt;L$25,Table145[[#This Row],[APS2 Max]]*1.038,L$25*1.038)</f>
        <v>69274.957440000013</v>
      </c>
      <c r="AQ59" s="73">
        <f>IF(Table145[[#This Row],[APS3 Min]]&gt;M$25,Table145[[#This Row],[APS3 Min]]*1.038,M$25*1.038)</f>
        <v>71852.851200000005</v>
      </c>
      <c r="AR59" s="73">
        <f>IF(Table145[[#This Row],[APS3 Max]]&gt;N$25,Table145[[#This Row],[APS3 Max]]*1.038,N$25*1.038)</f>
        <v>80397.252000000008</v>
      </c>
      <c r="AS59" s="73">
        <f>IF(Table145[[#This Row],[APS4 Min]]&gt;O$25,Table145[[#This Row],[APS4 Min]]*1.038,O$25*1.038)</f>
        <v>82811.058720000001</v>
      </c>
      <c r="AT59" s="73">
        <f>IF(Table145[[#This Row],[APS4 Max]]&gt;P$25,Table145[[#This Row],[APS4 Max]]*1.038,P$25*1.038)</f>
        <v>86534.323200000013</v>
      </c>
      <c r="AU59" s="73">
        <f>IF(Table145[[#This Row],[APS5 Min]]&gt;Q$25,Table145[[#This Row],[APS5 Min]]*1.038,Q$25*1.038)</f>
        <v>89129.489279999994</v>
      </c>
      <c r="AV59" s="73">
        <f>IF(Table145[[#This Row],[APS5 Max]]&gt;R$25,Table145[[#This Row],[APS5 Max]]*1.038,R$25*1.038)</f>
        <v>93580.35024</v>
      </c>
      <c r="AW59" s="73">
        <f>IF(Table145[[#This Row],[APS6 Min]]&gt;S$25,Table145[[#This Row],[APS6 Min]]*1.038,S$25*1.038)</f>
        <v>96388.181760000007</v>
      </c>
      <c r="AX59" s="73">
        <f>IF(Table145[[#This Row],[APS6 Max]]&gt;T$25,Table145[[#This Row],[APS6 Max]]*1.038,T$25*1.038)</f>
        <v>110251.37760000001</v>
      </c>
      <c r="AY59" s="73">
        <f>IF(Table145[[#This Row],[EL1 Min]]&gt;U$25,Table145[[#This Row],[EL1 Min]]*1.038,U$25*1.038)</f>
        <v>119076.45360000001</v>
      </c>
      <c r="AZ59" s="73">
        <f>IF(Table145[[#This Row],[EL1 Max]]&gt;V$25,Table145[[#This Row],[EL1 Max]]*1.038,V$25*1.038)</f>
        <v>137009.43984000001</v>
      </c>
      <c r="BA59" s="73">
        <f>IF(Table145[[#This Row],[EL2 Min]]&gt;W$25,Table145[[#This Row],[EL2 Min]]*1.038,W$25*1.038)</f>
        <v>145504.18272000001</v>
      </c>
      <c r="BB59" s="73">
        <f>IF(Table145[[#This Row],[EL2 Max]]&gt;X$25,Table145[[#This Row],[EL2 Max]]*1.038,X$25*1.038)</f>
        <v>165232.41072000001</v>
      </c>
      <c r="BD59" s="78" t="s">
        <v>83</v>
      </c>
      <c r="BE59" s="80">
        <f>IF(Table143[[#This Row],[APS1 Min]]&gt;I$26,Table143[[#This Row],[APS1 Min]]*1.034,I$26*1.034)</f>
        <v>56369.295840000006</v>
      </c>
      <c r="BF59" s="80">
        <f>IF(Table143[[#This Row],[APS1 Max]]&gt;J$26,Table143[[#This Row],[APS1 Max]]*1.034,J$26*1.034)</f>
        <v>63350.158734720011</v>
      </c>
      <c r="BG59" s="80">
        <f>IF(Table143[[#This Row],[APS2 Min]]&gt;K$26,Table143[[#This Row],[APS2 Min]]*1.034,K$26*1.034)</f>
        <v>65249.971438080007</v>
      </c>
      <c r="BH59" s="80">
        <f>IF(Table143[[#This Row],[APS2 Max]]&gt;L$26,Table143[[#This Row],[APS2 Max]]*1.034,L$26*1.034)</f>
        <v>71630.305992960013</v>
      </c>
      <c r="BI59" s="80">
        <f>IF(Table143[[#This Row],[APS3 Min]]&gt;M$26,Table143[[#This Row],[APS3 Min]]*1.034,M$26*1.034)</f>
        <v>74295.848140800008</v>
      </c>
      <c r="BJ59" s="80">
        <f>IF(Table143[[#This Row],[APS3 Max]]&gt;N$26,Table143[[#This Row],[APS3 Max]]*1.034,N$26*1.034)</f>
        <v>83130.758568000005</v>
      </c>
      <c r="BK59" s="80">
        <f>IF(Table143[[#This Row],[APS4 Min]]&gt;O$26,Table143[[#This Row],[APS4 Min]]*1.034,O$26*1.034)</f>
        <v>85626.63471648001</v>
      </c>
      <c r="BL59" s="80">
        <f>IF(Table143[[#This Row],[APS4 Max]]&gt;P$26,Table143[[#This Row],[APS4 Max]]*1.034,P$26*1.034)</f>
        <v>89476.490188800017</v>
      </c>
      <c r="BM59" s="80">
        <f>IF(Table143[[#This Row],[APS5 Min]]&gt;Q$26,Table143[[#This Row],[APS5 Min]]*1.034,Q$26*1.034)</f>
        <v>92159.891915519998</v>
      </c>
      <c r="BN59" s="80">
        <f>IF(Table143[[#This Row],[APS5 Max]]&gt;R$26,Table143[[#This Row],[APS5 Max]]*1.034,R$26*1.034)</f>
        <v>96762.08214816</v>
      </c>
      <c r="BO59" s="80">
        <f>IF(Table143[[#This Row],[APS6 Min]]&gt;S$26,Table143[[#This Row],[APS6 Min]]*1.034,S$26*1.034)</f>
        <v>99665.379939840015</v>
      </c>
      <c r="BP59" s="80">
        <f>IF(Table143[[#This Row],[APS6 Max]]&gt;T$26,Table143[[#This Row],[APS6 Max]]*1.034,T$26*1.034)</f>
        <v>113999.9244384</v>
      </c>
      <c r="BQ59" s="80">
        <f>IF(Table143[[#This Row],[EL1 Min]]&gt;U$26,Table143[[#This Row],[EL1 Min]]*1.034,U$26*1.034)</f>
        <v>123125.05302240001</v>
      </c>
      <c r="BR59" s="80">
        <f>IF(Table143[[#This Row],[EL1 Max]]&gt;V$26,Table143[[#This Row],[EL1 Max]]*1.034,V$26*1.034)</f>
        <v>141667.76079456002</v>
      </c>
      <c r="BS59" s="80">
        <f>IF(Table143[[#This Row],[EL2 Min]]&gt;W$26,Table143[[#This Row],[EL2 Min]]*1.034,W$26*1.034)</f>
        <v>150451.32493248003</v>
      </c>
      <c r="BT59" s="80">
        <f>IF(Table143[[#This Row],[EL2 Max]]&gt;X$26,Table143[[#This Row],[EL2 Max]]*1.034,X$26*1.034)</f>
        <v>170850.31268448001</v>
      </c>
    </row>
    <row r="60" spans="2:72" x14ac:dyDescent="0.3">
      <c r="B60" s="78" t="s">
        <v>84</v>
      </c>
      <c r="C60" s="80">
        <v>51955</v>
      </c>
      <c r="D60" s="79">
        <v>56805</v>
      </c>
      <c r="E60" s="80">
        <v>61022</v>
      </c>
      <c r="F60" s="79">
        <v>65025</v>
      </c>
      <c r="G60" s="80">
        <v>68146</v>
      </c>
      <c r="H60" s="79">
        <v>70979</v>
      </c>
      <c r="I60" s="80">
        <v>74128</v>
      </c>
      <c r="J60" s="79">
        <v>79277</v>
      </c>
      <c r="K60" s="80">
        <v>81846</v>
      </c>
      <c r="L60" s="79">
        <v>87501</v>
      </c>
      <c r="M60" s="80">
        <v>92012</v>
      </c>
      <c r="N60" s="79">
        <v>101182</v>
      </c>
      <c r="O60" s="80">
        <v>113144</v>
      </c>
      <c r="P60" s="79">
        <v>125048</v>
      </c>
      <c r="Q60" s="80">
        <v>133143</v>
      </c>
      <c r="R60" s="81">
        <v>159821</v>
      </c>
      <c r="S60" s="77"/>
      <c r="T60" s="78" t="s">
        <v>84</v>
      </c>
      <c r="U60" s="80">
        <v>54033.200000000004</v>
      </c>
      <c r="V60" s="79">
        <v>59077.200000000004</v>
      </c>
      <c r="W60" s="80">
        <v>63462.880000000005</v>
      </c>
      <c r="X60" s="79">
        <v>67626</v>
      </c>
      <c r="Y60" s="80">
        <v>70871.839999999997</v>
      </c>
      <c r="Z60" s="79">
        <v>73818.16</v>
      </c>
      <c r="AA60" s="80">
        <v>77093.12000000001</v>
      </c>
      <c r="AB60" s="79">
        <v>82448.08</v>
      </c>
      <c r="AC60" s="80">
        <v>85119.84</v>
      </c>
      <c r="AD60" s="79">
        <v>91001.040000000008</v>
      </c>
      <c r="AE60" s="80">
        <v>95692.48000000001</v>
      </c>
      <c r="AF60" s="79">
        <v>105229.28</v>
      </c>
      <c r="AG60" s="80">
        <v>117669.76000000001</v>
      </c>
      <c r="AH60" s="79">
        <v>130049.92</v>
      </c>
      <c r="AI60" s="80">
        <v>138468.72</v>
      </c>
      <c r="AJ60" s="81">
        <v>166213.84</v>
      </c>
      <c r="AK60" s="77"/>
      <c r="AL60" s="78" t="s">
        <v>84</v>
      </c>
      <c r="AM60" s="73">
        <f>IF(Table145[[#This Row],[APS1 Min]]&gt;I$25,Table145[[#This Row],[APS1 Min]]*1.038,I$25*1.038)</f>
        <v>56086.46160000001</v>
      </c>
      <c r="AN60" s="73">
        <f>IF(Table145[[#This Row],[APS1 Max]]&gt;J$25,Table145[[#This Row],[APS1 Max]]*1.038,J$25*1.038)</f>
        <v>61322.133600000008</v>
      </c>
      <c r="AO60" s="73">
        <f>IF(Table145[[#This Row],[APS2 Min]]&gt;K$25,Table145[[#This Row],[APS2 Min]]*1.038,K$25*1.038)</f>
        <v>65874.469440000001</v>
      </c>
      <c r="AP60" s="73">
        <f>IF(Table145[[#This Row],[APS2 Max]]&gt;L$25,Table145[[#This Row],[APS2 Max]]*1.038,L$25*1.038)</f>
        <v>70195.788</v>
      </c>
      <c r="AQ60" s="73">
        <f>IF(Table145[[#This Row],[APS3 Min]]&gt;M$25,Table145[[#This Row],[APS3 Min]]*1.038,M$25*1.038)</f>
        <v>73564.969920000003</v>
      </c>
      <c r="AR60" s="73">
        <f>IF(Table145[[#This Row],[APS3 Max]]&gt;N$25,Table145[[#This Row],[APS3 Max]]*1.038,N$25*1.038)</f>
        <v>76623.250080000013</v>
      </c>
      <c r="AS60" s="73">
        <f>IF(Table145[[#This Row],[APS4 Min]]&gt;O$25,Table145[[#This Row],[APS4 Min]]*1.038,O$25*1.038)</f>
        <v>80022.658560000011</v>
      </c>
      <c r="AT60" s="73">
        <f>IF(Table145[[#This Row],[APS4 Max]]&gt;P$25,Table145[[#This Row],[APS4 Max]]*1.038,P$25*1.038)</f>
        <v>85581.107040000003</v>
      </c>
      <c r="AU60" s="73">
        <f>IF(Table145[[#This Row],[APS5 Min]]&gt;Q$25,Table145[[#This Row],[APS5 Min]]*1.038,Q$25*1.038)</f>
        <v>88354.393920000002</v>
      </c>
      <c r="AV60" s="73">
        <f>IF(Table145[[#This Row],[APS5 Max]]&gt;R$25,Table145[[#This Row],[APS5 Max]]*1.038,R$25*1.038)</f>
        <v>94459.079520000014</v>
      </c>
      <c r="AW60" s="73">
        <f>IF(Table145[[#This Row],[APS6 Min]]&gt;S$25,Table145[[#This Row],[APS6 Min]]*1.038,S$25*1.038)</f>
        <v>99328.794240000017</v>
      </c>
      <c r="AX60" s="73">
        <f>IF(Table145[[#This Row],[APS6 Max]]&gt;T$25,Table145[[#This Row],[APS6 Max]]*1.038,T$25*1.038)</f>
        <v>109227.99264</v>
      </c>
      <c r="AY60" s="73">
        <f>IF(Table145[[#This Row],[EL1 Min]]&gt;U$25,Table145[[#This Row],[EL1 Min]]*1.038,U$25*1.038)</f>
        <v>122141.21088000001</v>
      </c>
      <c r="AZ60" s="73">
        <f>IF(Table145[[#This Row],[EL1 Max]]&gt;V$25,Table145[[#This Row],[EL1 Max]]*1.038,V$25*1.038)</f>
        <v>134991.81696</v>
      </c>
      <c r="BA60" s="73">
        <f>IF(Table145[[#This Row],[EL2 Min]]&gt;W$25,Table145[[#This Row],[EL2 Min]]*1.038,W$25*1.038)</f>
        <v>143730.53135999999</v>
      </c>
      <c r="BB60" s="73">
        <f>IF(Table145[[#This Row],[EL2 Max]]&gt;X$25,Table145[[#This Row],[EL2 Max]]*1.038,X$25*1.038)</f>
        <v>172529.96591999999</v>
      </c>
      <c r="BD60" s="78" t="s">
        <v>84</v>
      </c>
      <c r="BE60" s="80">
        <f>IF(Table143[[#This Row],[APS1 Min]]&gt;I$26,Table143[[#This Row],[APS1 Min]]*1.034,I$26*1.034)</f>
        <v>57993.401294400013</v>
      </c>
      <c r="BF60" s="80">
        <f>IF(Table143[[#This Row],[APS1 Max]]&gt;J$26,Table143[[#This Row],[APS1 Max]]*1.034,J$26*1.034)</f>
        <v>63407.08614240001</v>
      </c>
      <c r="BG60" s="80">
        <f>IF(Table143[[#This Row],[APS2 Min]]&gt;K$26,Table143[[#This Row],[APS2 Min]]*1.034,K$26*1.034)</f>
        <v>68114.20140096001</v>
      </c>
      <c r="BH60" s="80">
        <f>IF(Table143[[#This Row],[APS2 Max]]&gt;L$26,Table143[[#This Row],[APS2 Max]]*1.034,L$26*1.034)</f>
        <v>72582.444792000009</v>
      </c>
      <c r="BI60" s="80">
        <f>IF(Table143[[#This Row],[APS3 Min]]&gt;M$26,Table143[[#This Row],[APS3 Min]]*1.034,M$26*1.034)</f>
        <v>76066.178897279999</v>
      </c>
      <c r="BJ60" s="80">
        <f>IF(Table143[[#This Row],[APS3 Max]]&gt;N$26,Table143[[#This Row],[APS3 Max]]*1.034,N$26*1.034)</f>
        <v>79228.44058272001</v>
      </c>
      <c r="BK60" s="80">
        <f>IF(Table143[[#This Row],[APS4 Min]]&gt;O$26,Table143[[#This Row],[APS4 Min]]*1.034,O$26*1.034)</f>
        <v>82743.428951040012</v>
      </c>
      <c r="BL60" s="80">
        <f>IF(Table143[[#This Row],[APS4 Max]]&gt;P$26,Table143[[#This Row],[APS4 Max]]*1.034,P$26*1.034)</f>
        <v>88490.864679360006</v>
      </c>
      <c r="BM60" s="80">
        <f>IF(Table143[[#This Row],[APS5 Min]]&gt;Q$26,Table143[[#This Row],[APS5 Min]]*1.034,Q$26*1.034)</f>
        <v>91358.443313280004</v>
      </c>
      <c r="BN60" s="80">
        <f>IF(Table143[[#This Row],[APS5 Max]]&gt;R$26,Table143[[#This Row],[APS5 Max]]*1.034,R$26*1.034)</f>
        <v>97670.688223680016</v>
      </c>
      <c r="BO60" s="80">
        <f>IF(Table143[[#This Row],[APS6 Min]]&gt;S$26,Table143[[#This Row],[APS6 Min]]*1.034,S$26*1.034)</f>
        <v>102705.97324416002</v>
      </c>
      <c r="BP60" s="80">
        <f>IF(Table143[[#This Row],[APS6 Max]]&gt;T$26,Table143[[#This Row],[APS6 Max]]*1.034,T$26*1.034)</f>
        <v>112941.74438976</v>
      </c>
      <c r="BQ60" s="80">
        <f>IF(Table143[[#This Row],[EL1 Min]]&gt;U$26,Table143[[#This Row],[EL1 Min]]*1.034,U$26*1.034)</f>
        <v>126294.01204992001</v>
      </c>
      <c r="BR60" s="80">
        <f>IF(Table143[[#This Row],[EL1 Max]]&gt;V$26,Table143[[#This Row],[EL1 Max]]*1.034,V$26*1.034)</f>
        <v>139581.53873664001</v>
      </c>
      <c r="BS60" s="80">
        <f>IF(Table143[[#This Row],[EL2 Min]]&gt;W$26,Table143[[#This Row],[EL2 Min]]*1.034,W$26*1.034)</f>
        <v>148617.36942624001</v>
      </c>
      <c r="BT60" s="80">
        <f>IF(Table143[[#This Row],[EL2 Max]]&gt;X$26,Table143[[#This Row],[EL2 Max]]*1.034,X$26*1.034)</f>
        <v>178395.98476127998</v>
      </c>
    </row>
    <row r="61" spans="2:72" x14ac:dyDescent="0.3">
      <c r="B61" s="78" t="s">
        <v>85</v>
      </c>
      <c r="C61" s="80">
        <v>53487</v>
      </c>
      <c r="D61" s="79">
        <v>54377</v>
      </c>
      <c r="E61" s="80">
        <v>60099</v>
      </c>
      <c r="F61" s="79">
        <v>62245</v>
      </c>
      <c r="G61" s="80">
        <v>66835</v>
      </c>
      <c r="H61" s="79">
        <v>67942</v>
      </c>
      <c r="I61" s="80">
        <v>71747</v>
      </c>
      <c r="J61" s="79">
        <v>75886</v>
      </c>
      <c r="K61" s="80">
        <v>78707</v>
      </c>
      <c r="L61" s="79">
        <v>83760</v>
      </c>
      <c r="M61" s="80">
        <v>89459</v>
      </c>
      <c r="N61" s="79">
        <v>96855</v>
      </c>
      <c r="O61" s="80">
        <v>109098</v>
      </c>
      <c r="P61" s="79">
        <v>119701</v>
      </c>
      <c r="Q61" s="80">
        <v>132945</v>
      </c>
      <c r="R61" s="81">
        <v>152988</v>
      </c>
      <c r="S61" s="77"/>
      <c r="T61" s="78" t="s">
        <v>85</v>
      </c>
      <c r="U61" s="80">
        <v>55626.48</v>
      </c>
      <c r="V61" s="79">
        <v>56552.08</v>
      </c>
      <c r="W61" s="80">
        <v>62502.96</v>
      </c>
      <c r="X61" s="79">
        <v>64734.8</v>
      </c>
      <c r="Y61" s="80">
        <v>69508.400000000009</v>
      </c>
      <c r="Z61" s="79">
        <v>70659.680000000008</v>
      </c>
      <c r="AA61" s="80">
        <v>74616.88</v>
      </c>
      <c r="AB61" s="79">
        <v>78921.440000000002</v>
      </c>
      <c r="AC61" s="80">
        <v>81855.28</v>
      </c>
      <c r="AD61" s="79">
        <v>87110.400000000009</v>
      </c>
      <c r="AE61" s="80">
        <v>93037.36</v>
      </c>
      <c r="AF61" s="79">
        <v>100729.2</v>
      </c>
      <c r="AG61" s="80">
        <v>113461.92</v>
      </c>
      <c r="AH61" s="79">
        <v>124489.04000000001</v>
      </c>
      <c r="AI61" s="80">
        <v>138262.80000000002</v>
      </c>
      <c r="AJ61" s="81">
        <v>159107.52000000002</v>
      </c>
      <c r="AK61" s="77"/>
      <c r="AL61" s="78" t="s">
        <v>85</v>
      </c>
      <c r="AM61" s="73">
        <f>IF(Table145[[#This Row],[APS1 Min]]&gt;I$25,Table145[[#This Row],[APS1 Min]]*1.038,I$25*1.038)</f>
        <v>57740.286240000009</v>
      </c>
      <c r="AN61" s="73">
        <f>IF(Table145[[#This Row],[APS1 Max]]&gt;J$25,Table145[[#This Row],[APS1 Max]]*1.038,J$25*1.038)</f>
        <v>58701.05904</v>
      </c>
      <c r="AO61" s="73">
        <f>IF(Table145[[#This Row],[APS2 Min]]&gt;K$25,Table145[[#This Row],[APS2 Min]]*1.038,K$25*1.038)</f>
        <v>64878.072480000003</v>
      </c>
      <c r="AP61" s="73">
        <f>IF(Table145[[#This Row],[APS2 Max]]&gt;L$25,Table145[[#This Row],[APS2 Max]]*1.038,L$25*1.038)</f>
        <v>67194.722399999999</v>
      </c>
      <c r="AQ61" s="73">
        <f>IF(Table145[[#This Row],[APS3 Min]]&gt;M$25,Table145[[#This Row],[APS3 Min]]*1.038,M$25*1.038)</f>
        <v>72149.719200000007</v>
      </c>
      <c r="AR61" s="73">
        <f>IF(Table145[[#This Row],[APS3 Max]]&gt;N$25,Table145[[#This Row],[APS3 Max]]*1.038,N$25*1.038)</f>
        <v>73344.747840000011</v>
      </c>
      <c r="AS61" s="73">
        <f>IF(Table145[[#This Row],[APS4 Min]]&gt;O$25,Table145[[#This Row],[APS4 Min]]*1.038,O$25*1.038)</f>
        <v>77452.321440000014</v>
      </c>
      <c r="AT61" s="73">
        <f>IF(Table145[[#This Row],[APS4 Max]]&gt;P$25,Table145[[#This Row],[APS4 Max]]*1.038,P$25*1.038)</f>
        <v>81920.454720000009</v>
      </c>
      <c r="AU61" s="73">
        <f>IF(Table145[[#This Row],[APS5 Min]]&gt;Q$25,Table145[[#This Row],[APS5 Min]]*1.038,Q$25*1.038)</f>
        <v>84965.780639999997</v>
      </c>
      <c r="AV61" s="73">
        <f>IF(Table145[[#This Row],[APS5 Max]]&gt;R$25,Table145[[#This Row],[APS5 Max]]*1.038,R$25*1.038)</f>
        <v>90899.90208</v>
      </c>
      <c r="AW61" s="73">
        <f>IF(Table145[[#This Row],[APS6 Min]]&gt;S$25,Table145[[#This Row],[APS6 Min]]*1.038,S$25*1.038)</f>
        <v>96572.779680000007</v>
      </c>
      <c r="AX61" s="73">
        <f>IF(Table145[[#This Row],[APS6 Max]]&gt;T$25,Table145[[#This Row],[APS6 Max]]*1.038,T$25*1.038)</f>
        <v>104861.33424000001</v>
      </c>
      <c r="AY61" s="73">
        <f>IF(Table145[[#This Row],[EL1 Min]]&gt;U$25,Table145[[#This Row],[EL1 Min]]*1.038,U$25*1.038)</f>
        <v>117773.47296</v>
      </c>
      <c r="AZ61" s="73">
        <f>IF(Table145[[#This Row],[EL1 Max]]&gt;V$25,Table145[[#This Row],[EL1 Max]]*1.038,V$25*1.038)</f>
        <v>129219.62352000001</v>
      </c>
      <c r="BA61" s="73">
        <f>IF(Table145[[#This Row],[EL2 Min]]&gt;W$25,Table145[[#This Row],[EL2 Min]]*1.038,W$25*1.038)</f>
        <v>143516.78640000001</v>
      </c>
      <c r="BB61" s="73">
        <f>IF(Table145[[#This Row],[EL2 Max]]&gt;X$25,Table145[[#This Row],[EL2 Max]]*1.038,X$25*1.038)</f>
        <v>165153.60576000003</v>
      </c>
      <c r="BD61" s="78" t="s">
        <v>85</v>
      </c>
      <c r="BE61" s="80">
        <f>IF(Table143[[#This Row],[APS1 Min]]&gt;I$26,Table143[[#This Row],[APS1 Min]]*1.034,I$26*1.034)</f>
        <v>59703.455972160009</v>
      </c>
      <c r="BF61" s="80">
        <f>IF(Table143[[#This Row],[APS1 Max]]&gt;J$26,Table143[[#This Row],[APS1 Max]]*1.034,J$26*1.034)</f>
        <v>60696.895047360005</v>
      </c>
      <c r="BG61" s="80">
        <f>IF(Table143[[#This Row],[APS2 Min]]&gt;K$26,Table143[[#This Row],[APS2 Min]]*1.034,K$26*1.034)</f>
        <v>67083.926944320003</v>
      </c>
      <c r="BH61" s="80">
        <f>IF(Table143[[#This Row],[APS2 Max]]&gt;L$26,Table143[[#This Row],[APS2 Max]]*1.034,L$26*1.034)</f>
        <v>69479.342961600007</v>
      </c>
      <c r="BI61" s="80">
        <f>IF(Table143[[#This Row],[APS3 Min]]&gt;M$26,Table143[[#This Row],[APS3 Min]]*1.034,M$26*1.034)</f>
        <v>74602.809652800002</v>
      </c>
      <c r="BJ61" s="80">
        <f>IF(Table143[[#This Row],[APS3 Max]]&gt;N$26,Table143[[#This Row],[APS3 Max]]*1.034,N$26*1.034)</f>
        <v>75838.469266560016</v>
      </c>
      <c r="BK61" s="80">
        <f>IF(Table143[[#This Row],[APS4 Min]]&gt;O$26,Table143[[#This Row],[APS4 Min]]*1.034,O$26*1.034)</f>
        <v>80085.700368960024</v>
      </c>
      <c r="BL61" s="80">
        <f>IF(Table143[[#This Row],[APS4 Max]]&gt;P$26,Table143[[#This Row],[APS4 Max]]*1.034,P$26*1.034)</f>
        <v>84705.750180480012</v>
      </c>
      <c r="BM61" s="80">
        <f>IF(Table143[[#This Row],[APS5 Min]]&gt;Q$26,Table143[[#This Row],[APS5 Min]]*1.034,Q$26*1.034)</f>
        <v>87854.617181759997</v>
      </c>
      <c r="BN61" s="80">
        <f>IF(Table143[[#This Row],[APS5 Max]]&gt;R$26,Table143[[#This Row],[APS5 Max]]*1.034,R$26*1.034)</f>
        <v>94930.403738227193</v>
      </c>
      <c r="BO61" s="80">
        <f>IF(Table143[[#This Row],[APS6 Min]]&gt;S$26,Table143[[#This Row],[APS6 Min]]*1.034,S$26*1.034)</f>
        <v>99856.254189120009</v>
      </c>
      <c r="BP61" s="80">
        <f>IF(Table143[[#This Row],[APS6 Max]]&gt;T$26,Table143[[#This Row],[APS6 Max]]*1.034,T$26*1.034)</f>
        <v>109510.88580020162</v>
      </c>
      <c r="BQ61" s="80">
        <f>IF(Table143[[#This Row],[EL1 Min]]&gt;U$26,Table143[[#This Row],[EL1 Min]]*1.034,U$26*1.034)</f>
        <v>121777.77104064</v>
      </c>
      <c r="BR61" s="80">
        <f>IF(Table143[[#This Row],[EL1 Max]]&gt;V$26,Table143[[#This Row],[EL1 Max]]*1.034,V$26*1.034)</f>
        <v>133613.09071968001</v>
      </c>
      <c r="BS61" s="80">
        <f>IF(Table143[[#This Row],[EL2 Min]]&gt;W$26,Table143[[#This Row],[EL2 Min]]*1.034,W$26*1.034)</f>
        <v>148396.35713760002</v>
      </c>
      <c r="BT61" s="80">
        <f>IF(Table143[[#This Row],[EL2 Max]]&gt;X$26,Table143[[#This Row],[EL2 Max]]*1.034,X$26*1.034)</f>
        <v>170768.82835584003</v>
      </c>
    </row>
    <row r="62" spans="2:72" x14ac:dyDescent="0.3">
      <c r="B62" s="78" t="s">
        <v>86</v>
      </c>
      <c r="C62" s="80">
        <v>52506</v>
      </c>
      <c r="D62" s="79">
        <v>57988</v>
      </c>
      <c r="E62" s="80">
        <v>59374</v>
      </c>
      <c r="F62" s="79">
        <v>65804</v>
      </c>
      <c r="G62" s="80">
        <v>67577</v>
      </c>
      <c r="H62" s="79">
        <v>72908</v>
      </c>
      <c r="I62" s="80">
        <v>75279</v>
      </c>
      <c r="J62" s="79">
        <v>81703</v>
      </c>
      <c r="K62" s="80">
        <v>83922</v>
      </c>
      <c r="L62" s="79">
        <v>88967</v>
      </c>
      <c r="M62" s="80">
        <v>90611</v>
      </c>
      <c r="N62" s="79">
        <v>104038</v>
      </c>
      <c r="O62" s="80">
        <v>116062</v>
      </c>
      <c r="P62" s="79">
        <v>126533</v>
      </c>
      <c r="Q62" s="80">
        <v>139677</v>
      </c>
      <c r="R62" s="81">
        <v>158314</v>
      </c>
      <c r="S62" s="77"/>
      <c r="T62" s="78" t="s">
        <v>86</v>
      </c>
      <c r="U62" s="80">
        <v>54606.240000000005</v>
      </c>
      <c r="V62" s="79">
        <v>60307.520000000004</v>
      </c>
      <c r="W62" s="80">
        <v>61748.959999999999</v>
      </c>
      <c r="X62" s="79">
        <v>68436.160000000003</v>
      </c>
      <c r="Y62" s="80">
        <v>70280.08</v>
      </c>
      <c r="Z62" s="79">
        <v>75824.320000000007</v>
      </c>
      <c r="AA62" s="80">
        <v>78290.16</v>
      </c>
      <c r="AB62" s="79">
        <v>84971.12000000001</v>
      </c>
      <c r="AC62" s="80">
        <v>87278.88</v>
      </c>
      <c r="AD62" s="79">
        <v>92525.680000000008</v>
      </c>
      <c r="AE62" s="80">
        <v>94235.44</v>
      </c>
      <c r="AF62" s="79">
        <v>108199.52</v>
      </c>
      <c r="AG62" s="80">
        <v>120704.48000000001</v>
      </c>
      <c r="AH62" s="79">
        <v>131594.32</v>
      </c>
      <c r="AI62" s="80">
        <v>145264.08000000002</v>
      </c>
      <c r="AJ62" s="81">
        <v>164646.56</v>
      </c>
      <c r="AK62" s="77"/>
      <c r="AL62" s="78" t="s">
        <v>86</v>
      </c>
      <c r="AM62" s="73">
        <f>IF(Table145[[#This Row],[APS1 Min]]&gt;I$25,Table145[[#This Row],[APS1 Min]]*1.038,I$25*1.038)</f>
        <v>56681.277120000006</v>
      </c>
      <c r="AN62" s="73">
        <f>IF(Table145[[#This Row],[APS1 Max]]&gt;J$25,Table145[[#This Row],[APS1 Max]]*1.038,J$25*1.038)</f>
        <v>62599.205760000004</v>
      </c>
      <c r="AO62" s="73">
        <f>IF(Table145[[#This Row],[APS2 Min]]&gt;K$25,Table145[[#This Row],[APS2 Min]]*1.038,K$25*1.038)</f>
        <v>64095.420480000001</v>
      </c>
      <c r="AP62" s="73">
        <f>IF(Table145[[#This Row],[APS2 Max]]&gt;L$25,Table145[[#This Row],[APS2 Max]]*1.038,L$25*1.038)</f>
        <v>71036.734080000009</v>
      </c>
      <c r="AQ62" s="73">
        <f>IF(Table145[[#This Row],[APS3 Min]]&gt;M$25,Table145[[#This Row],[APS3 Min]]*1.038,M$25*1.038)</f>
        <v>72950.723039999997</v>
      </c>
      <c r="AR62" s="73">
        <f>IF(Table145[[#This Row],[APS3 Max]]&gt;N$25,Table145[[#This Row],[APS3 Max]]*1.038,N$25*1.038)</f>
        <v>78705.644160000011</v>
      </c>
      <c r="AS62" s="73">
        <f>IF(Table145[[#This Row],[APS4 Min]]&gt;O$25,Table145[[#This Row],[APS4 Min]]*1.038,O$25*1.038)</f>
        <v>81265.186079999999</v>
      </c>
      <c r="AT62" s="73">
        <f>IF(Table145[[#This Row],[APS4 Max]]&gt;P$25,Table145[[#This Row],[APS4 Max]]*1.038,P$25*1.038)</f>
        <v>88200.022560000012</v>
      </c>
      <c r="AU62" s="73">
        <f>IF(Table145[[#This Row],[APS5 Min]]&gt;Q$25,Table145[[#This Row],[APS5 Min]]*1.038,Q$25*1.038)</f>
        <v>90595.477440000002</v>
      </c>
      <c r="AV62" s="73">
        <f>IF(Table145[[#This Row],[APS5 Max]]&gt;R$25,Table145[[#This Row],[APS5 Max]]*1.038,R$25*1.038)</f>
        <v>96041.655840000007</v>
      </c>
      <c r="AW62" s="73">
        <f>IF(Table145[[#This Row],[APS6 Min]]&gt;S$25,Table145[[#This Row],[APS6 Min]]*1.038,S$25*1.038)</f>
        <v>97816.38672000001</v>
      </c>
      <c r="AX62" s="73">
        <f>IF(Table145[[#This Row],[APS6 Max]]&gt;T$25,Table145[[#This Row],[APS6 Max]]*1.038,T$25*1.038)</f>
        <v>112311.10176000001</v>
      </c>
      <c r="AY62" s="73">
        <f>IF(Table145[[#This Row],[EL1 Min]]&gt;U$25,Table145[[#This Row],[EL1 Min]]*1.038,U$25*1.038)</f>
        <v>125291.25024000001</v>
      </c>
      <c r="AZ62" s="73">
        <f>IF(Table145[[#This Row],[EL1 Max]]&gt;V$25,Table145[[#This Row],[EL1 Max]]*1.038,V$25*1.038)</f>
        <v>136594.90416000001</v>
      </c>
      <c r="BA62" s="73">
        <f>IF(Table145[[#This Row],[EL2 Min]]&gt;W$25,Table145[[#This Row],[EL2 Min]]*1.038,W$25*1.038)</f>
        <v>150784.11504000003</v>
      </c>
      <c r="BB62" s="73">
        <f>IF(Table145[[#This Row],[EL2 Max]]&gt;X$25,Table145[[#This Row],[EL2 Max]]*1.038,X$25*1.038)</f>
        <v>170903.12927999999</v>
      </c>
      <c r="BD62" s="78" t="s">
        <v>86</v>
      </c>
      <c r="BE62" s="80">
        <f>IF(Table143[[#This Row],[APS1 Min]]&gt;I$26,Table143[[#This Row],[APS1 Min]]*1.034,I$26*1.034)</f>
        <v>58608.44054208001</v>
      </c>
      <c r="BF62" s="80">
        <f>IF(Table143[[#This Row],[APS1 Max]]&gt;J$26,Table143[[#This Row],[APS1 Max]]*1.034,J$26*1.034)</f>
        <v>64727.578755840004</v>
      </c>
      <c r="BG62" s="80">
        <f>IF(Table143[[#This Row],[APS2 Min]]&gt;K$26,Table143[[#This Row],[APS2 Min]]*1.034,K$26*1.034)</f>
        <v>66274.664776320002</v>
      </c>
      <c r="BH62" s="80">
        <f>IF(Table143[[#This Row],[APS2 Max]]&gt;L$26,Table143[[#This Row],[APS2 Max]]*1.034,L$26*1.034)</f>
        <v>73451.983038720005</v>
      </c>
      <c r="BI62" s="80">
        <f>IF(Table143[[#This Row],[APS3 Min]]&gt;M$26,Table143[[#This Row],[APS3 Min]]*1.034,M$26*1.034)</f>
        <v>75431.047623360006</v>
      </c>
      <c r="BJ62" s="80">
        <f>IF(Table143[[#This Row],[APS3 Max]]&gt;N$26,Table143[[#This Row],[APS3 Max]]*1.034,N$26*1.034)</f>
        <v>81381.636061440018</v>
      </c>
      <c r="BK62" s="80">
        <f>IF(Table143[[#This Row],[APS4 Min]]&gt;O$26,Table143[[#This Row],[APS4 Min]]*1.034,O$26*1.034)</f>
        <v>84028.202406719996</v>
      </c>
      <c r="BL62" s="80">
        <f>IF(Table143[[#This Row],[APS4 Max]]&gt;P$26,Table143[[#This Row],[APS4 Max]]*1.034,P$26*1.034)</f>
        <v>91198.823327040009</v>
      </c>
      <c r="BM62" s="80">
        <f>IF(Table143[[#This Row],[APS5 Min]]&gt;Q$26,Table143[[#This Row],[APS5 Min]]*1.034,Q$26*1.034)</f>
        <v>93675.723672960012</v>
      </c>
      <c r="BN62" s="80">
        <f>IF(Table143[[#This Row],[APS5 Max]]&gt;R$26,Table143[[#This Row],[APS5 Max]]*1.034,R$26*1.034)</f>
        <v>99307.072138560005</v>
      </c>
      <c r="BO62" s="80">
        <f>IF(Table143[[#This Row],[APS6 Min]]&gt;S$26,Table143[[#This Row],[APS6 Min]]*1.034,S$26*1.034)</f>
        <v>101142.14386848001</v>
      </c>
      <c r="BP62" s="80">
        <f>IF(Table143[[#This Row],[APS6 Max]]&gt;T$26,Table143[[#This Row],[APS6 Max]]*1.034,T$26*1.034)</f>
        <v>116129.67921984001</v>
      </c>
      <c r="BQ62" s="80">
        <f>IF(Table143[[#This Row],[EL1 Min]]&gt;U$26,Table143[[#This Row],[EL1 Min]]*1.034,U$26*1.034)</f>
        <v>129551.15274816001</v>
      </c>
      <c r="BR62" s="80">
        <f>IF(Table143[[#This Row],[EL1 Max]]&gt;V$26,Table143[[#This Row],[EL1 Max]]*1.034,V$26*1.034)</f>
        <v>141239.13090144002</v>
      </c>
      <c r="BS62" s="80">
        <f>IF(Table143[[#This Row],[EL2 Min]]&gt;W$26,Table143[[#This Row],[EL2 Min]]*1.034,W$26*1.034)</f>
        <v>155910.77495136004</v>
      </c>
      <c r="BT62" s="80">
        <f>IF(Table143[[#This Row],[EL2 Max]]&gt;X$26,Table143[[#This Row],[EL2 Max]]*1.034,X$26*1.034)</f>
        <v>176713.83567552001</v>
      </c>
    </row>
    <row r="63" spans="2:72" x14ac:dyDescent="0.3">
      <c r="B63" s="78" t="s">
        <v>87</v>
      </c>
      <c r="C63" s="80">
        <v>50158</v>
      </c>
      <c r="D63" s="79">
        <v>55204</v>
      </c>
      <c r="E63" s="80">
        <v>56760</v>
      </c>
      <c r="F63" s="79">
        <v>62664</v>
      </c>
      <c r="G63" s="80">
        <v>64758</v>
      </c>
      <c r="H63" s="79">
        <v>69925</v>
      </c>
      <c r="I63" s="80">
        <v>71753</v>
      </c>
      <c r="J63" s="79">
        <v>77969</v>
      </c>
      <c r="K63" s="80">
        <v>80104</v>
      </c>
      <c r="L63" s="79">
        <v>86494</v>
      </c>
      <c r="M63" s="80">
        <v>88535</v>
      </c>
      <c r="N63" s="79">
        <v>101047</v>
      </c>
      <c r="O63" s="80">
        <v>111303</v>
      </c>
      <c r="P63" s="79">
        <v>122861</v>
      </c>
      <c r="Q63" s="80">
        <v>132267</v>
      </c>
      <c r="R63" s="81">
        <v>150965</v>
      </c>
      <c r="S63" s="77"/>
      <c r="T63" s="78" t="s">
        <v>87</v>
      </c>
      <c r="U63" s="80">
        <v>52164.32</v>
      </c>
      <c r="V63" s="79">
        <v>57412.160000000003</v>
      </c>
      <c r="W63" s="80">
        <v>59030.400000000001</v>
      </c>
      <c r="X63" s="79">
        <v>65170.560000000005</v>
      </c>
      <c r="Y63" s="80">
        <v>67348.320000000007</v>
      </c>
      <c r="Z63" s="79">
        <v>72722</v>
      </c>
      <c r="AA63" s="80">
        <v>74623.12</v>
      </c>
      <c r="AB63" s="79">
        <v>81087.760000000009</v>
      </c>
      <c r="AC63" s="80">
        <v>83308.160000000003</v>
      </c>
      <c r="AD63" s="79">
        <v>89953.760000000009</v>
      </c>
      <c r="AE63" s="80">
        <v>92076.400000000009</v>
      </c>
      <c r="AF63" s="79">
        <v>105088.88</v>
      </c>
      <c r="AG63" s="80">
        <v>115755.12000000001</v>
      </c>
      <c r="AH63" s="79">
        <v>127775.44</v>
      </c>
      <c r="AI63" s="80">
        <v>137557.68</v>
      </c>
      <c r="AJ63" s="81">
        <v>157003.6</v>
      </c>
      <c r="AK63" s="77"/>
      <c r="AL63" s="78" t="s">
        <v>87</v>
      </c>
      <c r="AM63" s="73">
        <f>IF(Table145[[#This Row],[APS1 Min]]&gt;I$25,Table145[[#This Row],[APS1 Min]]*1.038,I$25*1.038)</f>
        <v>54146.564160000002</v>
      </c>
      <c r="AN63" s="73">
        <f>IF(Table145[[#This Row],[APS1 Max]]&gt;J$25,Table145[[#This Row],[APS1 Max]]*1.038,J$25*1.038)</f>
        <v>59593.822080000005</v>
      </c>
      <c r="AO63" s="73">
        <f>IF(Table145[[#This Row],[APS2 Min]]&gt;K$25,Table145[[#This Row],[APS2 Min]]*1.038,K$25*1.038)</f>
        <v>61273.555200000003</v>
      </c>
      <c r="AP63" s="73">
        <f>IF(Table145[[#This Row],[APS2 Max]]&gt;L$25,Table145[[#This Row],[APS2 Max]]*1.038,L$25*1.038)</f>
        <v>67647.041280000005</v>
      </c>
      <c r="AQ63" s="73">
        <f>IF(Table145[[#This Row],[APS3 Min]]&gt;M$25,Table145[[#This Row],[APS3 Min]]*1.038,M$25*1.038)</f>
        <v>69907.556160000007</v>
      </c>
      <c r="AR63" s="73">
        <f>IF(Table145[[#This Row],[APS3 Max]]&gt;N$25,Table145[[#This Row],[APS3 Max]]*1.038,N$25*1.038)</f>
        <v>75485.436000000002</v>
      </c>
      <c r="AS63" s="73">
        <f>IF(Table145[[#This Row],[APS4 Min]]&gt;O$25,Table145[[#This Row],[APS4 Min]]*1.038,O$25*1.038)</f>
        <v>77458.798559999996</v>
      </c>
      <c r="AT63" s="73">
        <f>IF(Table145[[#This Row],[APS4 Max]]&gt;P$25,Table145[[#This Row],[APS4 Max]]*1.038,P$25*1.038)</f>
        <v>84169.094880000019</v>
      </c>
      <c r="AU63" s="73">
        <f>IF(Table145[[#This Row],[APS5 Min]]&gt;Q$25,Table145[[#This Row],[APS5 Min]]*1.038,Q$25*1.038)</f>
        <v>86473.870080000008</v>
      </c>
      <c r="AV63" s="73">
        <f>IF(Table145[[#This Row],[APS5 Max]]&gt;R$25,Table145[[#This Row],[APS5 Max]]*1.038,R$25*1.038)</f>
        <v>93372.002880000015</v>
      </c>
      <c r="AW63" s="73">
        <f>IF(Table145[[#This Row],[APS6 Min]]&gt;S$25,Table145[[#This Row],[APS6 Min]]*1.038,S$25*1.038)</f>
        <v>95575.303200000009</v>
      </c>
      <c r="AX63" s="73">
        <f>IF(Table145[[#This Row],[APS6 Max]]&gt;T$25,Table145[[#This Row],[APS6 Max]]*1.038,T$25*1.038)</f>
        <v>109082.25744</v>
      </c>
      <c r="AY63" s="73">
        <f>IF(Table145[[#This Row],[EL1 Min]]&gt;U$25,Table145[[#This Row],[EL1 Min]]*1.038,U$25*1.038)</f>
        <v>120153.81456000001</v>
      </c>
      <c r="AZ63" s="73">
        <f>IF(Table145[[#This Row],[EL1 Max]]&gt;V$25,Table145[[#This Row],[EL1 Max]]*1.038,V$25*1.038)</f>
        <v>132630.90672</v>
      </c>
      <c r="BA63" s="73">
        <f>IF(Table145[[#This Row],[EL2 Min]]&gt;W$25,Table145[[#This Row],[EL2 Min]]*1.038,W$25*1.038)</f>
        <v>142784.87184000001</v>
      </c>
      <c r="BB63" s="73">
        <f>IF(Table145[[#This Row],[EL2 Max]]&gt;X$25,Table145[[#This Row],[EL2 Max]]*1.038,X$25*1.038)</f>
        <v>162969.73680000001</v>
      </c>
      <c r="BD63" s="78" t="s">
        <v>87</v>
      </c>
      <c r="BE63" s="80">
        <f>IF(Table143[[#This Row],[APS1 Min]]&gt;I$26,Table143[[#This Row],[APS1 Min]]*1.034,I$26*1.034)</f>
        <v>56369.295840000006</v>
      </c>
      <c r="BF63" s="80">
        <f>IF(Table143[[#This Row],[APS1 Max]]&gt;J$26,Table143[[#This Row],[APS1 Max]]*1.034,J$26*1.034)</f>
        <v>61620.012030720005</v>
      </c>
      <c r="BG63" s="80">
        <f>IF(Table143[[#This Row],[APS2 Min]]&gt;K$26,Table143[[#This Row],[APS2 Min]]*1.034,K$26*1.034)</f>
        <v>63356.856076800002</v>
      </c>
      <c r="BH63" s="80">
        <f>IF(Table143[[#This Row],[APS2 Max]]&gt;L$26,Table143[[#This Row],[APS2 Max]]*1.034,L$26*1.034)</f>
        <v>69947.040683520012</v>
      </c>
      <c r="BI63" s="80">
        <f>IF(Table143[[#This Row],[APS3 Min]]&gt;M$26,Table143[[#This Row],[APS3 Min]]*1.034,M$26*1.034)</f>
        <v>72284.413069440008</v>
      </c>
      <c r="BJ63" s="80">
        <f>IF(Table143[[#This Row],[APS3 Max]]&gt;N$26,Table143[[#This Row],[APS3 Max]]*1.034,N$26*1.034)</f>
        <v>78051.940824000005</v>
      </c>
      <c r="BK63" s="80">
        <f>IF(Table143[[#This Row],[APS4 Min]]&gt;O$26,Table143[[#This Row],[APS4 Min]]*1.034,O$26*1.034)</f>
        <v>80092.397711040001</v>
      </c>
      <c r="BL63" s="80">
        <f>IF(Table143[[#This Row],[APS4 Max]]&gt;P$26,Table143[[#This Row],[APS4 Max]]*1.034,P$26*1.034)</f>
        <v>87030.844105920027</v>
      </c>
      <c r="BM63" s="80">
        <f>IF(Table143[[#This Row],[APS5 Min]]&gt;Q$26,Table143[[#This Row],[APS5 Min]]*1.034,Q$26*1.034)</f>
        <v>89413.981662720005</v>
      </c>
      <c r="BN63" s="80">
        <f>IF(Table143[[#This Row],[APS5 Max]]&gt;R$26,Table143[[#This Row],[APS5 Max]]*1.034,R$26*1.034)</f>
        <v>96546.650977920013</v>
      </c>
      <c r="BO63" s="80">
        <f>IF(Table143[[#This Row],[APS6 Min]]&gt;S$26,Table143[[#This Row],[APS6 Min]]*1.034,S$26*1.034)</f>
        <v>98824.863508800016</v>
      </c>
      <c r="BP63" s="80">
        <f>IF(Table143[[#This Row],[APS6 Max]]&gt;T$26,Table143[[#This Row],[APS6 Max]]*1.034,T$26*1.034)</f>
        <v>112791.05419296</v>
      </c>
      <c r="BQ63" s="80">
        <f>IF(Table143[[#This Row],[EL1 Min]]&gt;U$26,Table143[[#This Row],[EL1 Min]]*1.034,U$26*1.034)</f>
        <v>124239.04425504002</v>
      </c>
      <c r="BR63" s="80">
        <f>IF(Table143[[#This Row],[EL1 Max]]&gt;V$26,Table143[[#This Row],[EL1 Max]]*1.034,V$26*1.034)</f>
        <v>137140.35754848001</v>
      </c>
      <c r="BS63" s="80">
        <f>IF(Table143[[#This Row],[EL2 Min]]&gt;W$26,Table143[[#This Row],[EL2 Min]]*1.034,W$26*1.034)</f>
        <v>147639.55748256002</v>
      </c>
      <c r="BT63" s="80">
        <f>IF(Table143[[#This Row],[EL2 Max]]&gt;X$26,Table143[[#This Row],[EL2 Max]]*1.034,X$26*1.034)</f>
        <v>168510.70785120002</v>
      </c>
    </row>
    <row r="64" spans="2:72" x14ac:dyDescent="0.3">
      <c r="B64" s="78" t="s">
        <v>88</v>
      </c>
      <c r="C64" s="80">
        <v>53481</v>
      </c>
      <c r="D64" s="79">
        <v>58525</v>
      </c>
      <c r="E64" s="80">
        <v>60542</v>
      </c>
      <c r="F64" s="79">
        <v>66598</v>
      </c>
      <c r="G64" s="80">
        <v>67604</v>
      </c>
      <c r="H64" s="79">
        <v>73658</v>
      </c>
      <c r="I64" s="80">
        <v>74670</v>
      </c>
      <c r="J64" s="79">
        <v>82743</v>
      </c>
      <c r="K64" s="80">
        <v>83751</v>
      </c>
      <c r="L64" s="79">
        <v>91823</v>
      </c>
      <c r="M64" s="80">
        <v>93840</v>
      </c>
      <c r="N64" s="79">
        <v>106905</v>
      </c>
      <c r="O64" s="80">
        <v>114680</v>
      </c>
      <c r="P64" s="79">
        <v>130554</v>
      </c>
      <c r="Q64" s="80">
        <v>133669</v>
      </c>
      <c r="R64" s="81">
        <v>157930</v>
      </c>
      <c r="S64" s="77"/>
      <c r="T64" s="78" t="s">
        <v>88</v>
      </c>
      <c r="U64" s="80">
        <v>55620.240000000005</v>
      </c>
      <c r="V64" s="79">
        <v>60866</v>
      </c>
      <c r="W64" s="80">
        <v>62963.68</v>
      </c>
      <c r="X64" s="79">
        <v>69261.919999999998</v>
      </c>
      <c r="Y64" s="80">
        <v>70308.160000000003</v>
      </c>
      <c r="Z64" s="79">
        <v>76604.320000000007</v>
      </c>
      <c r="AA64" s="80">
        <v>77656.800000000003</v>
      </c>
      <c r="AB64" s="79">
        <v>86052.72</v>
      </c>
      <c r="AC64" s="80">
        <v>87101.040000000008</v>
      </c>
      <c r="AD64" s="79">
        <v>95495.92</v>
      </c>
      <c r="AE64" s="80">
        <v>97593.600000000006</v>
      </c>
      <c r="AF64" s="79">
        <v>111181.2</v>
      </c>
      <c r="AG64" s="80">
        <v>119267.2</v>
      </c>
      <c r="AH64" s="79">
        <v>135776.16</v>
      </c>
      <c r="AI64" s="80">
        <v>139015.76</v>
      </c>
      <c r="AJ64" s="81">
        <v>164247.20000000001</v>
      </c>
      <c r="AK64" s="77"/>
      <c r="AL64" s="78" t="s">
        <v>88</v>
      </c>
      <c r="AM64" s="73">
        <f>IF(Table145[[#This Row],[APS1 Min]]&gt;I$25,Table145[[#This Row],[APS1 Min]]*1.038,I$25*1.038)</f>
        <v>57733.809120000005</v>
      </c>
      <c r="AN64" s="73">
        <f>IF(Table145[[#This Row],[APS1 Max]]&gt;J$25,Table145[[#This Row],[APS1 Max]]*1.038,J$25*1.038)</f>
        <v>63178.908000000003</v>
      </c>
      <c r="AO64" s="73">
        <f>IF(Table145[[#This Row],[APS2 Min]]&gt;K$25,Table145[[#This Row],[APS2 Min]]*1.038,K$25*1.038)</f>
        <v>65356.29984</v>
      </c>
      <c r="AP64" s="73">
        <f>IF(Table145[[#This Row],[APS2 Max]]&gt;L$25,Table145[[#This Row],[APS2 Max]]*1.038,L$25*1.038)</f>
        <v>71893.872959999993</v>
      </c>
      <c r="AQ64" s="73">
        <f>IF(Table145[[#This Row],[APS3 Min]]&gt;M$25,Table145[[#This Row],[APS3 Min]]*1.038,M$25*1.038)</f>
        <v>72979.870080000008</v>
      </c>
      <c r="AR64" s="73">
        <f>IF(Table145[[#This Row],[APS3 Max]]&gt;N$25,Table145[[#This Row],[APS3 Max]]*1.038,N$25*1.038)</f>
        <v>79515.28416000001</v>
      </c>
      <c r="AS64" s="73">
        <f>IF(Table145[[#This Row],[APS4 Min]]&gt;O$25,Table145[[#This Row],[APS4 Min]]*1.038,O$25*1.038)</f>
        <v>80607.758400000006</v>
      </c>
      <c r="AT64" s="73">
        <f>IF(Table145[[#This Row],[APS4 Max]]&gt;P$25,Table145[[#This Row],[APS4 Max]]*1.038,P$25*1.038)</f>
        <v>89322.723360000004</v>
      </c>
      <c r="AU64" s="73">
        <f>IF(Table145[[#This Row],[APS5 Min]]&gt;Q$25,Table145[[#This Row],[APS5 Min]]*1.038,Q$25*1.038)</f>
        <v>90410.879520000017</v>
      </c>
      <c r="AV64" s="73">
        <f>IF(Table145[[#This Row],[APS5 Max]]&gt;R$25,Table145[[#This Row],[APS5 Max]]*1.038,R$25*1.038)</f>
        <v>99124.76496</v>
      </c>
      <c r="AW64" s="73">
        <f>IF(Table145[[#This Row],[APS6 Min]]&gt;S$25,Table145[[#This Row],[APS6 Min]]*1.038,S$25*1.038)</f>
        <v>101302.15680000001</v>
      </c>
      <c r="AX64" s="73">
        <f>IF(Table145[[#This Row],[APS6 Max]]&gt;T$25,Table145[[#This Row],[APS6 Max]]*1.038,T$25*1.038)</f>
        <v>115406.08560000001</v>
      </c>
      <c r="AY64" s="73">
        <f>IF(Table145[[#This Row],[EL1 Min]]&gt;U$25,Table145[[#This Row],[EL1 Min]]*1.038,U$25*1.038)</f>
        <v>123799.3536</v>
      </c>
      <c r="AZ64" s="73">
        <f>IF(Table145[[#This Row],[EL1 Max]]&gt;V$25,Table145[[#This Row],[EL1 Max]]*1.038,V$25*1.038)</f>
        <v>140935.65408000001</v>
      </c>
      <c r="BA64" s="73">
        <f>IF(Table145[[#This Row],[EL2 Min]]&gt;W$25,Table145[[#This Row],[EL2 Min]]*1.038,W$25*1.038)</f>
        <v>144298.35888000001</v>
      </c>
      <c r="BB64" s="73">
        <f>IF(Table145[[#This Row],[EL2 Max]]&gt;X$25,Table145[[#This Row],[EL2 Max]]*1.038,X$25*1.038)</f>
        <v>170488.59360000002</v>
      </c>
      <c r="BD64" s="78" t="s">
        <v>88</v>
      </c>
      <c r="BE64" s="80">
        <f>IF(Table143[[#This Row],[APS1 Min]]&gt;I$26,Table143[[#This Row],[APS1 Min]]*1.034,I$26*1.034)</f>
        <v>59696.75863008001</v>
      </c>
      <c r="BF64" s="80">
        <f>IF(Table143[[#This Row],[APS1 Max]]&gt;J$26,Table143[[#This Row],[APS1 Max]]*1.034,J$26*1.034)</f>
        <v>65326.990872000002</v>
      </c>
      <c r="BG64" s="80">
        <f>IF(Table143[[#This Row],[APS2 Min]]&gt;K$26,Table143[[#This Row],[APS2 Min]]*1.034,K$26*1.034)</f>
        <v>67578.414034560003</v>
      </c>
      <c r="BH64" s="80">
        <f>IF(Table143[[#This Row],[APS2 Max]]&gt;L$26,Table143[[#This Row],[APS2 Max]]*1.034,L$26*1.034)</f>
        <v>74338.264640640002</v>
      </c>
      <c r="BI64" s="80">
        <f>IF(Table143[[#This Row],[APS3 Min]]&gt;M$26,Table143[[#This Row],[APS3 Min]]*1.034,M$26*1.034)</f>
        <v>75461.185662720003</v>
      </c>
      <c r="BJ64" s="80">
        <f>IF(Table143[[#This Row],[APS3 Max]]&gt;N$26,Table143[[#This Row],[APS3 Max]]*1.034,N$26*1.034)</f>
        <v>82218.803821440015</v>
      </c>
      <c r="BK64" s="80">
        <f>IF(Table143[[#This Row],[APS4 Min]]&gt;O$26,Table143[[#This Row],[APS4 Min]]*1.034,O$26*1.034)</f>
        <v>83348.422185600008</v>
      </c>
      <c r="BL64" s="80">
        <f>IF(Table143[[#This Row],[APS4 Max]]&gt;P$26,Table143[[#This Row],[APS4 Max]]*1.034,P$26*1.034)</f>
        <v>92359.69595424</v>
      </c>
      <c r="BM64" s="80">
        <f>IF(Table143[[#This Row],[APS5 Min]]&gt;Q$26,Table143[[#This Row],[APS5 Min]]*1.034,Q$26*1.034)</f>
        <v>93484.849423680018</v>
      </c>
      <c r="BN64" s="80">
        <f>IF(Table143[[#This Row],[APS5 Max]]&gt;R$26,Table143[[#This Row],[APS5 Max]]*1.034,R$26*1.034)</f>
        <v>102495.00696864001</v>
      </c>
      <c r="BO64" s="80">
        <f>IF(Table143[[#This Row],[APS6 Min]]&gt;S$26,Table143[[#This Row],[APS6 Min]]*1.034,S$26*1.034)</f>
        <v>104746.43013120002</v>
      </c>
      <c r="BP64" s="80">
        <f>IF(Table143[[#This Row],[APS6 Max]]&gt;T$26,Table143[[#This Row],[APS6 Max]]*1.034,T$26*1.034)</f>
        <v>119329.89251040001</v>
      </c>
      <c r="BQ64" s="80">
        <f>IF(Table143[[#This Row],[EL1 Min]]&gt;U$26,Table143[[#This Row],[EL1 Min]]*1.034,U$26*1.034)</f>
        <v>128008.53162240001</v>
      </c>
      <c r="BR64" s="80">
        <f>IF(Table143[[#This Row],[EL1 Max]]&gt;V$26,Table143[[#This Row],[EL1 Max]]*1.034,V$26*1.034)</f>
        <v>145727.46631872002</v>
      </c>
      <c r="BS64" s="80">
        <f>IF(Table143[[#This Row],[EL2 Min]]&gt;W$26,Table143[[#This Row],[EL2 Min]]*1.034,W$26*1.034)</f>
        <v>149204.50308192003</v>
      </c>
      <c r="BT64" s="80">
        <f>IF(Table143[[#This Row],[EL2 Max]]&gt;X$26,Table143[[#This Row],[EL2 Max]]*1.034,X$26*1.034)</f>
        <v>176285.20578240004</v>
      </c>
    </row>
    <row r="65" spans="2:72" x14ac:dyDescent="0.3">
      <c r="B65" s="78" t="s">
        <v>89</v>
      </c>
      <c r="C65" s="80">
        <v>55919</v>
      </c>
      <c r="D65" s="79">
        <v>55919</v>
      </c>
      <c r="E65" s="80">
        <v>58154</v>
      </c>
      <c r="F65" s="79">
        <v>60481</v>
      </c>
      <c r="G65" s="80">
        <v>62900</v>
      </c>
      <c r="H65" s="79">
        <v>70757</v>
      </c>
      <c r="I65" s="80">
        <v>73584</v>
      </c>
      <c r="J65" s="79">
        <v>79962</v>
      </c>
      <c r="K65" s="80">
        <v>83159</v>
      </c>
      <c r="L65" s="79">
        <v>90096</v>
      </c>
      <c r="M65" s="80">
        <v>93859</v>
      </c>
      <c r="N65" s="79">
        <v>101903</v>
      </c>
      <c r="O65" s="80">
        <v>108527</v>
      </c>
      <c r="P65" s="79">
        <v>122078</v>
      </c>
      <c r="Q65" s="80">
        <v>126959</v>
      </c>
      <c r="R65" s="81">
        <v>171842</v>
      </c>
      <c r="S65" s="77"/>
      <c r="T65" s="78" t="s">
        <v>89</v>
      </c>
      <c r="U65" s="80">
        <v>58155.76</v>
      </c>
      <c r="V65" s="79">
        <v>58155.76</v>
      </c>
      <c r="W65" s="80">
        <v>60480.160000000003</v>
      </c>
      <c r="X65" s="79">
        <v>62900.240000000005</v>
      </c>
      <c r="Y65" s="80">
        <v>65416</v>
      </c>
      <c r="Z65" s="79">
        <v>73587.28</v>
      </c>
      <c r="AA65" s="80">
        <v>76527.360000000001</v>
      </c>
      <c r="AB65" s="79">
        <v>83160.479999999996</v>
      </c>
      <c r="AC65" s="80">
        <v>86485.36</v>
      </c>
      <c r="AD65" s="79">
        <v>93699.839999999997</v>
      </c>
      <c r="AE65" s="80">
        <v>97613.36</v>
      </c>
      <c r="AF65" s="79">
        <v>105979.12000000001</v>
      </c>
      <c r="AG65" s="80">
        <v>112868.08</v>
      </c>
      <c r="AH65" s="79">
        <v>126961.12000000001</v>
      </c>
      <c r="AI65" s="80">
        <v>132037.36000000002</v>
      </c>
      <c r="AJ65" s="81">
        <v>178715.68</v>
      </c>
      <c r="AK65" s="77"/>
      <c r="AL65" s="78" t="s">
        <v>89</v>
      </c>
      <c r="AM65" s="73">
        <f>IF(Table145[[#This Row],[APS1 Min]]&gt;I$25,Table145[[#This Row],[APS1 Min]]*1.038,I$25*1.038)</f>
        <v>60365.678880000007</v>
      </c>
      <c r="AN65" s="73">
        <f>IF(Table145[[#This Row],[APS1 Max]]&gt;J$25,Table145[[#This Row],[APS1 Max]]*1.038,J$25*1.038)</f>
        <v>60365.678880000007</v>
      </c>
      <c r="AO65" s="73">
        <f>IF(Table145[[#This Row],[APS2 Min]]&gt;K$25,Table145[[#This Row],[APS2 Min]]*1.038,K$25*1.038)</f>
        <v>62778.406080000008</v>
      </c>
      <c r="AP65" s="73">
        <f>IF(Table145[[#This Row],[APS2 Max]]&gt;L$25,Table145[[#This Row],[APS2 Max]]*1.038,L$25*1.038)</f>
        <v>65290.449120000005</v>
      </c>
      <c r="AQ65" s="73">
        <f>IF(Table145[[#This Row],[APS3 Min]]&gt;M$25,Table145[[#This Row],[APS3 Min]]*1.038,M$25*1.038)</f>
        <v>67901.808000000005</v>
      </c>
      <c r="AR65" s="73">
        <f>IF(Table145[[#This Row],[APS3 Max]]&gt;N$25,Table145[[#This Row],[APS3 Max]]*1.038,N$25*1.038)</f>
        <v>76383.596640000003</v>
      </c>
      <c r="AS65" s="73">
        <f>IF(Table145[[#This Row],[APS4 Min]]&gt;O$25,Table145[[#This Row],[APS4 Min]]*1.038,O$25*1.038)</f>
        <v>79435.399680000002</v>
      </c>
      <c r="AT65" s="73">
        <f>IF(Table145[[#This Row],[APS4 Max]]&gt;P$25,Table145[[#This Row],[APS4 Max]]*1.038,P$25*1.038)</f>
        <v>86320.578240000003</v>
      </c>
      <c r="AU65" s="73">
        <f>IF(Table145[[#This Row],[APS5 Min]]&gt;Q$25,Table145[[#This Row],[APS5 Min]]*1.038,Q$25*1.038)</f>
        <v>89771.803679999997</v>
      </c>
      <c r="AV65" s="73">
        <f>IF(Table145[[#This Row],[APS5 Max]]&gt;R$25,Table145[[#This Row],[APS5 Max]]*1.038,R$25*1.038)</f>
        <v>97260.433919999996</v>
      </c>
      <c r="AW65" s="73">
        <f>IF(Table145[[#This Row],[APS6 Min]]&gt;S$25,Table145[[#This Row],[APS6 Min]]*1.038,S$25*1.038)</f>
        <v>101322.66768</v>
      </c>
      <c r="AX65" s="73">
        <f>IF(Table145[[#This Row],[APS6 Max]]&gt;T$25,Table145[[#This Row],[APS6 Max]]*1.038,T$25*1.038)</f>
        <v>110006.32656000002</v>
      </c>
      <c r="AY65" s="73">
        <f>IF(Table145[[#This Row],[EL1 Min]]&gt;U$25,Table145[[#This Row],[EL1 Min]]*1.038,U$25*1.038)</f>
        <v>117157.06704000001</v>
      </c>
      <c r="AZ65" s="73">
        <f>IF(Table145[[#This Row],[EL1 Max]]&gt;V$25,Table145[[#This Row],[EL1 Max]]*1.038,V$25*1.038)</f>
        <v>131785.64256000001</v>
      </c>
      <c r="BA65" s="73">
        <f>IF(Table145[[#This Row],[EL2 Min]]&gt;W$25,Table145[[#This Row],[EL2 Min]]*1.038,W$25*1.038)</f>
        <v>137054.77968000001</v>
      </c>
      <c r="BB65" s="73">
        <f>IF(Table145[[#This Row],[EL2 Max]]&gt;X$25,Table145[[#This Row],[EL2 Max]]*1.038,X$25*1.038)</f>
        <v>185506.87583999999</v>
      </c>
      <c r="BD65" s="78" t="s">
        <v>89</v>
      </c>
      <c r="BE65" s="80">
        <f>IF(Table143[[#This Row],[APS1 Min]]&gt;I$26,Table143[[#This Row],[APS1 Min]]*1.034,I$26*1.034)</f>
        <v>62418.111961920011</v>
      </c>
      <c r="BF65" s="80">
        <f>IF(Table143[[#This Row],[APS1 Max]]&gt;J$26,Table143[[#This Row],[APS1 Max]]*1.034,J$26*1.034)</f>
        <v>62418.111961920011</v>
      </c>
      <c r="BG65" s="80">
        <f>IF(Table143[[#This Row],[APS2 Min]]&gt;K$26,Table143[[#This Row],[APS2 Min]]*1.034,K$26*1.034)</f>
        <v>64912.871886720008</v>
      </c>
      <c r="BH65" s="80">
        <f>IF(Table143[[#This Row],[APS2 Max]]&gt;L$26,Table143[[#This Row],[APS2 Max]]*1.034,L$26*1.034)</f>
        <v>67510.324390080001</v>
      </c>
      <c r="BI65" s="80">
        <f>IF(Table143[[#This Row],[APS3 Min]]&gt;M$26,Table143[[#This Row],[APS3 Min]]*1.034,M$26*1.034)</f>
        <v>70210.469472000012</v>
      </c>
      <c r="BJ65" s="80">
        <f>IF(Table143[[#This Row],[APS3 Max]]&gt;N$26,Table143[[#This Row],[APS3 Max]]*1.034,N$26*1.034)</f>
        <v>78980.638925760009</v>
      </c>
      <c r="BK65" s="80">
        <f>IF(Table143[[#This Row],[APS4 Min]]&gt;O$26,Table143[[#This Row],[APS4 Min]]*1.034,O$26*1.034)</f>
        <v>82136.20326912</v>
      </c>
      <c r="BL65" s="80">
        <f>IF(Table143[[#This Row],[APS4 Max]]&gt;P$26,Table143[[#This Row],[APS4 Max]]*1.034,P$26*1.034)</f>
        <v>89255.477900160011</v>
      </c>
      <c r="BM65" s="80">
        <f>IF(Table143[[#This Row],[APS5 Min]]&gt;Q$26,Table143[[#This Row],[APS5 Min]]*1.034,Q$26*1.034)</f>
        <v>92824.045005120002</v>
      </c>
      <c r="BN65" s="80">
        <f>IF(Table143[[#This Row],[APS5 Max]]&gt;R$26,Table143[[#This Row],[APS5 Max]]*1.034,R$26*1.034)</f>
        <v>100567.28867328</v>
      </c>
      <c r="BO65" s="80">
        <f>IF(Table143[[#This Row],[APS6 Min]]&gt;S$26,Table143[[#This Row],[APS6 Min]]*1.034,S$26*1.034)</f>
        <v>104767.63838112001</v>
      </c>
      <c r="BP65" s="80">
        <f>IF(Table143[[#This Row],[APS6 Max]]&gt;T$26,Table143[[#This Row],[APS6 Max]]*1.034,T$26*1.034)</f>
        <v>113746.54166304001</v>
      </c>
      <c r="BQ65" s="80">
        <f>IF(Table143[[#This Row],[EL1 Min]]&gt;U$26,Table143[[#This Row],[EL1 Min]]*1.034,U$26*1.034)</f>
        <v>121140.40731936002</v>
      </c>
      <c r="BR65" s="80">
        <f>IF(Table143[[#This Row],[EL1 Max]]&gt;V$26,Table143[[#This Row],[EL1 Max]]*1.034,V$26*1.034)</f>
        <v>136266.35440704002</v>
      </c>
      <c r="BS65" s="80">
        <f>IF(Table143[[#This Row],[EL2 Min]]&gt;W$26,Table143[[#This Row],[EL2 Min]]*1.034,W$26*1.034)</f>
        <v>141714.64218912</v>
      </c>
      <c r="BT65" s="80">
        <f>IF(Table143[[#This Row],[EL2 Max]]&gt;X$26,Table143[[#This Row],[EL2 Max]]*1.034,X$26*1.034)</f>
        <v>191814.10961856</v>
      </c>
    </row>
    <row r="66" spans="2:72" x14ac:dyDescent="0.3">
      <c r="B66" s="78" t="s">
        <v>90</v>
      </c>
      <c r="C66" s="80">
        <v>49155</v>
      </c>
      <c r="D66" s="79">
        <v>52893</v>
      </c>
      <c r="E66" s="80">
        <v>55361</v>
      </c>
      <c r="F66" s="79">
        <v>60055</v>
      </c>
      <c r="G66" s="80">
        <v>61356</v>
      </c>
      <c r="H66" s="79">
        <v>66580</v>
      </c>
      <c r="I66" s="80">
        <v>68656</v>
      </c>
      <c r="J66" s="79">
        <v>74648</v>
      </c>
      <c r="K66" s="80">
        <v>75921</v>
      </c>
      <c r="L66" s="79">
        <v>81313</v>
      </c>
      <c r="M66" s="80">
        <v>85034</v>
      </c>
      <c r="N66" s="79">
        <v>95142</v>
      </c>
      <c r="O66" s="80">
        <v>108251</v>
      </c>
      <c r="P66" s="79">
        <v>116985</v>
      </c>
      <c r="Q66" s="80">
        <v>141167</v>
      </c>
      <c r="R66" s="81">
        <v>157477</v>
      </c>
      <c r="S66" s="77"/>
      <c r="T66" s="78" t="s">
        <v>90</v>
      </c>
      <c r="U66" s="80">
        <v>51121.200000000004</v>
      </c>
      <c r="V66" s="79">
        <v>55008.72</v>
      </c>
      <c r="W66" s="80">
        <v>57575.44</v>
      </c>
      <c r="X66" s="79">
        <v>62457.200000000004</v>
      </c>
      <c r="Y66" s="80">
        <v>63810.240000000005</v>
      </c>
      <c r="Z66" s="79">
        <v>69243.199999999997</v>
      </c>
      <c r="AA66" s="80">
        <v>71402.240000000005</v>
      </c>
      <c r="AB66" s="79">
        <v>77633.919999999998</v>
      </c>
      <c r="AC66" s="80">
        <v>78957.84</v>
      </c>
      <c r="AD66" s="79">
        <v>84565.52</v>
      </c>
      <c r="AE66" s="80">
        <v>88435.36</v>
      </c>
      <c r="AF66" s="79">
        <v>98947.680000000008</v>
      </c>
      <c r="AG66" s="80">
        <v>112581.04000000001</v>
      </c>
      <c r="AH66" s="79">
        <v>121664.40000000001</v>
      </c>
      <c r="AI66" s="80">
        <v>146813.68</v>
      </c>
      <c r="AJ66" s="81">
        <v>163776.08000000002</v>
      </c>
      <c r="AK66" s="77"/>
      <c r="AL66" s="78" t="s">
        <v>90</v>
      </c>
      <c r="AM66" s="73">
        <f>IF(Table145[[#This Row],[APS1 Min]]&gt;I$25,Table145[[#This Row],[APS1 Min]]*1.038,I$25*1.038)</f>
        <v>53976</v>
      </c>
      <c r="AN66" s="73">
        <f>IF(Table145[[#This Row],[APS1 Max]]&gt;J$25,Table145[[#This Row],[APS1 Max]]*1.038,J$25*1.038)</f>
        <v>57214.560000000005</v>
      </c>
      <c r="AO66" s="73">
        <f>IF(Table145[[#This Row],[APS2 Min]]&gt;K$25,Table145[[#This Row],[APS2 Min]]*1.038,K$25*1.038)</f>
        <v>59763.306720000008</v>
      </c>
      <c r="AP66" s="73">
        <f>IF(Table145[[#This Row],[APS2 Max]]&gt;L$25,Table145[[#This Row],[APS2 Max]]*1.038,L$25*1.038)</f>
        <v>64830.573600000003</v>
      </c>
      <c r="AQ66" s="73">
        <f>IF(Table145[[#This Row],[APS3 Min]]&gt;M$25,Table145[[#This Row],[APS3 Min]]*1.038,M$25*1.038)</f>
        <v>66235.029120000007</v>
      </c>
      <c r="AR66" s="73">
        <f>IF(Table145[[#This Row],[APS3 Max]]&gt;N$25,Table145[[#This Row],[APS3 Max]]*1.038,N$25*1.038)</f>
        <v>72116.254079999999</v>
      </c>
      <c r="AS66" s="73">
        <f>IF(Table145[[#This Row],[APS4 Min]]&gt;O$25,Table145[[#This Row],[APS4 Min]]*1.038,O$25*1.038)</f>
        <v>74279.612160000004</v>
      </c>
      <c r="AT66" s="73">
        <f>IF(Table145[[#This Row],[APS4 Max]]&gt;P$25,Table145[[#This Row],[APS4 Max]]*1.038,P$25*1.038)</f>
        <v>80965.079520000014</v>
      </c>
      <c r="AU66" s="73">
        <f>IF(Table145[[#This Row],[APS5 Min]]&gt;Q$25,Table145[[#This Row],[APS5 Min]]*1.038,Q$25*1.038)</f>
        <v>83393.999520000012</v>
      </c>
      <c r="AV66" s="73">
        <f>IF(Table145[[#This Row],[APS5 Max]]&gt;R$25,Table145[[#This Row],[APS5 Max]]*1.038,R$25*1.038)</f>
        <v>90899.90208</v>
      </c>
      <c r="AW66" s="73">
        <f>IF(Table145[[#This Row],[APS6 Min]]&gt;S$25,Table145[[#This Row],[APS6 Min]]*1.038,S$25*1.038)</f>
        <v>93626.7696</v>
      </c>
      <c r="AX66" s="73">
        <f>IF(Table145[[#This Row],[APS6 Max]]&gt;T$25,Table145[[#This Row],[APS6 Max]]*1.038,T$25*1.038)</f>
        <v>104861.33424000001</v>
      </c>
      <c r="AY66" s="73">
        <f>IF(Table145[[#This Row],[EL1 Min]]&gt;U$25,Table145[[#This Row],[EL1 Min]]*1.038,U$25*1.038)</f>
        <v>116859.11952000001</v>
      </c>
      <c r="AZ66" s="73">
        <f>IF(Table145[[#This Row],[EL1 Max]]&gt;V$25,Table145[[#This Row],[EL1 Max]]*1.038,V$25*1.038)</f>
        <v>126287.64720000001</v>
      </c>
      <c r="BA66" s="73">
        <f>IF(Table145[[#This Row],[EL2 Min]]&gt;W$25,Table145[[#This Row],[EL2 Min]]*1.038,W$25*1.038)</f>
        <v>152392.59984000001</v>
      </c>
      <c r="BB66" s="73">
        <f>IF(Table145[[#This Row],[EL2 Max]]&gt;X$25,Table145[[#This Row],[EL2 Max]]*1.038,X$25*1.038)</f>
        <v>169999.57104000001</v>
      </c>
      <c r="BD66" s="78" t="s">
        <v>90</v>
      </c>
      <c r="BE66" s="80">
        <f>IF(Table143[[#This Row],[APS1 Min]]&gt;I$26,Table143[[#This Row],[APS1 Min]]*1.034,I$26*1.034)</f>
        <v>56369.295840000006</v>
      </c>
      <c r="BF66" s="80">
        <f>IF(Table143[[#This Row],[APS1 Max]]&gt;J$26,Table143[[#This Row],[APS1 Max]]*1.034,J$26*1.034)</f>
        <v>59751.453590400008</v>
      </c>
      <c r="BG66" s="80">
        <f>IF(Table143[[#This Row],[APS2 Min]]&gt;K$26,Table143[[#This Row],[APS2 Min]]*1.034,K$26*1.034)</f>
        <v>61795.259148480007</v>
      </c>
      <c r="BH66" s="80">
        <f>IF(Table143[[#This Row],[APS2 Max]]&gt;L$26,Table143[[#This Row],[APS2 Max]]*1.034,L$26*1.034)</f>
        <v>67082.844207350412</v>
      </c>
      <c r="BI66" s="80">
        <f>IF(Table143[[#This Row],[APS3 Min]]&gt;M$26,Table143[[#This Row],[APS3 Min]]*1.034,M$26*1.034)</f>
        <v>69095.22806883842</v>
      </c>
      <c r="BJ66" s="80">
        <f>IF(Table143[[#This Row],[APS3 Max]]&gt;N$26,Table143[[#This Row],[APS3 Max]]*1.034,N$26*1.034)</f>
        <v>75313.888785907198</v>
      </c>
      <c r="BK66" s="80">
        <f>IF(Table143[[#This Row],[APS4 Min]]&gt;O$26,Table143[[#This Row],[APS4 Min]]*1.034,O$26*1.034)</f>
        <v>77573.170163174407</v>
      </c>
      <c r="BL66" s="80">
        <f>IF(Table143[[#This Row],[APS4 Max]]&gt;P$26,Table143[[#This Row],[APS4 Max]]*1.034,P$26*1.034)</f>
        <v>84555.071145916809</v>
      </c>
      <c r="BM66" s="80">
        <f>IF(Table143[[#This Row],[APS5 Min]]&gt;Q$26,Table143[[#This Row],[APS5 Min]]*1.034,Q$26*1.034)</f>
        <v>87091.689458716806</v>
      </c>
      <c r="BN66" s="80">
        <f>IF(Table143[[#This Row],[APS5 Max]]&gt;R$26,Table143[[#This Row],[APS5 Max]]*1.034,R$26*1.034)</f>
        <v>94930.403738227193</v>
      </c>
      <c r="BO66" s="80">
        <f>IF(Table143[[#This Row],[APS6 Min]]&gt;S$26,Table143[[#This Row],[APS6 Min]]*1.034,S$26*1.034)</f>
        <v>97778.180564063994</v>
      </c>
      <c r="BP66" s="80">
        <f>IF(Table143[[#This Row],[APS6 Max]]&gt;T$26,Table143[[#This Row],[APS6 Max]]*1.034,T$26*1.034)</f>
        <v>109510.88580020162</v>
      </c>
      <c r="BQ66" s="80">
        <f>IF(Table143[[#This Row],[EL1 Min]]&gt;U$26,Table143[[#This Row],[EL1 Min]]*1.034,U$26*1.034)</f>
        <v>120832.32958368001</v>
      </c>
      <c r="BR66" s="80">
        <f>IF(Table143[[#This Row],[EL1 Max]]&gt;V$26,Table143[[#This Row],[EL1 Max]]*1.034,V$26*1.034)</f>
        <v>130581.42720480001</v>
      </c>
      <c r="BS66" s="80">
        <f>IF(Table143[[#This Row],[EL2 Min]]&gt;W$26,Table143[[#This Row],[EL2 Min]]*1.034,W$26*1.034)</f>
        <v>157573.94823456003</v>
      </c>
      <c r="BT66" s="80">
        <f>IF(Table143[[#This Row],[EL2 Max]]&gt;X$26,Table143[[#This Row],[EL2 Max]]*1.034,X$26*1.034)</f>
        <v>175779.55645536003</v>
      </c>
    </row>
    <row r="67" spans="2:72" x14ac:dyDescent="0.3">
      <c r="B67" s="78" t="s">
        <v>91</v>
      </c>
      <c r="C67" s="80">
        <v>49155</v>
      </c>
      <c r="D67" s="79">
        <v>53438</v>
      </c>
      <c r="E67" s="80">
        <v>55448</v>
      </c>
      <c r="F67" s="79">
        <v>60769</v>
      </c>
      <c r="G67" s="80">
        <v>61449</v>
      </c>
      <c r="H67" s="79">
        <v>67299</v>
      </c>
      <c r="I67" s="80">
        <v>68878</v>
      </c>
      <c r="J67" s="79">
        <v>75532</v>
      </c>
      <c r="K67" s="80">
        <v>76783</v>
      </c>
      <c r="L67" s="79">
        <v>83683</v>
      </c>
      <c r="M67" s="80">
        <v>84670</v>
      </c>
      <c r="N67" s="79">
        <v>96267</v>
      </c>
      <c r="O67" s="80">
        <v>103085</v>
      </c>
      <c r="P67" s="79">
        <v>116115</v>
      </c>
      <c r="Q67" s="80">
        <v>125428</v>
      </c>
      <c r="R67" s="81">
        <v>140871</v>
      </c>
      <c r="S67" s="77"/>
      <c r="T67" s="78" t="s">
        <v>91</v>
      </c>
      <c r="U67" s="80">
        <v>51121.200000000004</v>
      </c>
      <c r="V67" s="79">
        <v>55575.520000000004</v>
      </c>
      <c r="W67" s="80">
        <v>57665.920000000006</v>
      </c>
      <c r="X67" s="79">
        <v>63199.76</v>
      </c>
      <c r="Y67" s="80">
        <v>63906.96</v>
      </c>
      <c r="Z67" s="79">
        <v>69990.960000000006</v>
      </c>
      <c r="AA67" s="80">
        <v>71633.119999999995</v>
      </c>
      <c r="AB67" s="79">
        <v>78553.279999999999</v>
      </c>
      <c r="AC67" s="80">
        <v>79854.320000000007</v>
      </c>
      <c r="AD67" s="79">
        <v>87030.32</v>
      </c>
      <c r="AE67" s="80">
        <v>88056.8</v>
      </c>
      <c r="AF67" s="79">
        <v>100117.68000000001</v>
      </c>
      <c r="AG67" s="80">
        <v>107208.40000000001</v>
      </c>
      <c r="AH67" s="79">
        <v>120759.6</v>
      </c>
      <c r="AI67" s="80">
        <v>130445.12000000001</v>
      </c>
      <c r="AJ67" s="81">
        <v>146505.84</v>
      </c>
      <c r="AK67" s="77"/>
      <c r="AL67" s="78" t="s">
        <v>91</v>
      </c>
      <c r="AM67" s="73">
        <f>IF(Table145[[#This Row],[APS1 Min]]&gt;I$25,Table145[[#This Row],[APS1 Min]]*1.038,I$25*1.038)</f>
        <v>53976</v>
      </c>
      <c r="AN67" s="73">
        <f>IF(Table145[[#This Row],[APS1 Max]]&gt;J$25,Table145[[#This Row],[APS1 Max]]*1.038,J$25*1.038)</f>
        <v>57687.389760000005</v>
      </c>
      <c r="AO67" s="73">
        <f>IF(Table145[[#This Row],[APS2 Min]]&gt;K$25,Table145[[#This Row],[APS2 Min]]*1.038,K$25*1.038)</f>
        <v>59857.224960000007</v>
      </c>
      <c r="AP67" s="73">
        <f>IF(Table145[[#This Row],[APS2 Max]]&gt;L$25,Table145[[#This Row],[APS2 Max]]*1.038,L$25*1.038)</f>
        <v>65601.350879999998</v>
      </c>
      <c r="AQ67" s="73">
        <f>IF(Table145[[#This Row],[APS3 Min]]&gt;M$25,Table145[[#This Row],[APS3 Min]]*1.038,M$25*1.038)</f>
        <v>66335.424480000001</v>
      </c>
      <c r="AR67" s="73">
        <f>IF(Table145[[#This Row],[APS3 Max]]&gt;N$25,Table145[[#This Row],[APS3 Max]]*1.038,N$25*1.038)</f>
        <v>72650.616480000012</v>
      </c>
      <c r="AS67" s="73">
        <f>IF(Table145[[#This Row],[APS4 Min]]&gt;O$25,Table145[[#This Row],[APS4 Min]]*1.038,O$25*1.038)</f>
        <v>74355.17856</v>
      </c>
      <c r="AT67" s="73">
        <f>IF(Table145[[#This Row],[APS4 Max]]&gt;P$25,Table145[[#This Row],[APS4 Max]]*1.038,P$25*1.038)</f>
        <v>81538.304640000002</v>
      </c>
      <c r="AU67" s="73">
        <f>IF(Table145[[#This Row],[APS5 Min]]&gt;Q$25,Table145[[#This Row],[APS5 Min]]*1.038,Q$25*1.038)</f>
        <v>83393.999520000012</v>
      </c>
      <c r="AV67" s="73">
        <f>IF(Table145[[#This Row],[APS5 Max]]&gt;R$25,Table145[[#This Row],[APS5 Max]]*1.038,R$25*1.038)</f>
        <v>90899.90208</v>
      </c>
      <c r="AW67" s="73">
        <f>IF(Table145[[#This Row],[APS6 Min]]&gt;S$25,Table145[[#This Row],[APS6 Min]]*1.038,S$25*1.038)</f>
        <v>93626.7696</v>
      </c>
      <c r="AX67" s="73">
        <f>IF(Table145[[#This Row],[APS6 Max]]&gt;T$25,Table145[[#This Row],[APS6 Max]]*1.038,T$25*1.038)</f>
        <v>104861.33424000001</v>
      </c>
      <c r="AY67" s="73">
        <f>IF(Table145[[#This Row],[EL1 Min]]&gt;U$25,Table145[[#This Row],[EL1 Min]]*1.038,U$25*1.038)</f>
        <v>114299.5776</v>
      </c>
      <c r="AZ67" s="73">
        <f>IF(Table145[[#This Row],[EL1 Max]]&gt;V$25,Table145[[#This Row],[EL1 Max]]*1.038,V$25*1.038)</f>
        <v>125348.46480000002</v>
      </c>
      <c r="BA67" s="73">
        <f>IF(Table145[[#This Row],[EL2 Min]]&gt;W$25,Table145[[#This Row],[EL2 Min]]*1.038,W$25*1.038)</f>
        <v>135402.03456000003</v>
      </c>
      <c r="BB67" s="73">
        <f>IF(Table145[[#This Row],[EL2 Max]]&gt;X$25,Table145[[#This Row],[EL2 Max]]*1.038,X$25*1.038)</f>
        <v>152073.06192000001</v>
      </c>
      <c r="BD67" s="78" t="s">
        <v>91</v>
      </c>
      <c r="BE67" s="80">
        <f>IF(Table143[[#This Row],[APS1 Min]]&gt;I$26,Table143[[#This Row],[APS1 Min]]*1.034,I$26*1.034)</f>
        <v>56369.295840000006</v>
      </c>
      <c r="BF67" s="80">
        <f>IF(Table143[[#This Row],[APS1 Max]]&gt;J$26,Table143[[#This Row],[APS1 Max]]*1.034,J$26*1.034)</f>
        <v>59751.453590400008</v>
      </c>
      <c r="BG67" s="80">
        <f>IF(Table143[[#This Row],[APS2 Min]]&gt;K$26,Table143[[#This Row],[APS2 Min]]*1.034,K$26*1.034)</f>
        <v>61892.370608640013</v>
      </c>
      <c r="BH67" s="80">
        <f>IF(Table143[[#This Row],[APS2 Max]]&gt;L$26,Table143[[#This Row],[APS2 Max]]*1.034,L$26*1.034)</f>
        <v>67831.796809919993</v>
      </c>
      <c r="BI67" s="80">
        <f>IF(Table143[[#This Row],[APS3 Min]]&gt;M$26,Table143[[#This Row],[APS3 Min]]*1.034,M$26*1.034)</f>
        <v>69095.22806883842</v>
      </c>
      <c r="BJ67" s="80">
        <f>IF(Table143[[#This Row],[APS3 Max]]&gt;N$26,Table143[[#This Row],[APS3 Max]]*1.034,N$26*1.034)</f>
        <v>75313.888785907198</v>
      </c>
      <c r="BK67" s="80">
        <f>IF(Table143[[#This Row],[APS4 Min]]&gt;O$26,Table143[[#This Row],[APS4 Min]]*1.034,O$26*1.034)</f>
        <v>77573.170163174407</v>
      </c>
      <c r="BL67" s="80">
        <f>IF(Table143[[#This Row],[APS4 Max]]&gt;P$26,Table143[[#This Row],[APS4 Max]]*1.034,P$26*1.034)</f>
        <v>84555.071145916809</v>
      </c>
      <c r="BM67" s="80">
        <f>IF(Table143[[#This Row],[APS5 Min]]&gt;Q$26,Table143[[#This Row],[APS5 Min]]*1.034,Q$26*1.034)</f>
        <v>87091.689458716806</v>
      </c>
      <c r="BN67" s="80">
        <f>IF(Table143[[#This Row],[APS5 Max]]&gt;R$26,Table143[[#This Row],[APS5 Max]]*1.034,R$26*1.034)</f>
        <v>94930.403738227193</v>
      </c>
      <c r="BO67" s="80">
        <f>IF(Table143[[#This Row],[APS6 Min]]&gt;S$26,Table143[[#This Row],[APS6 Min]]*1.034,S$26*1.034)</f>
        <v>97778.180564063994</v>
      </c>
      <c r="BP67" s="80">
        <f>IF(Table143[[#This Row],[APS6 Max]]&gt;T$26,Table143[[#This Row],[APS6 Max]]*1.034,T$26*1.034)</f>
        <v>109510.88580020162</v>
      </c>
      <c r="BQ67" s="80">
        <f>IF(Table143[[#This Row],[EL1 Min]]&gt;U$26,Table143[[#This Row],[EL1 Min]]*1.034,U$26*1.034)</f>
        <v>119367.620870784</v>
      </c>
      <c r="BR67" s="80">
        <f>IF(Table143[[#This Row],[EL1 Max]]&gt;V$26,Table143[[#This Row],[EL1 Max]]*1.034,V$26*1.034)</f>
        <v>130110.48127197121</v>
      </c>
      <c r="BS67" s="80">
        <f>IF(Table143[[#This Row],[EL2 Min]]&gt;W$26,Table143[[#This Row],[EL2 Min]]*1.034,W$26*1.034)</f>
        <v>140005.70373504004</v>
      </c>
      <c r="BT67" s="80">
        <f>IF(Table143[[#This Row],[EL2 Max]]&gt;X$26,Table143[[#This Row],[EL2 Max]]*1.034,X$26*1.034)</f>
        <v>157243.54602528003</v>
      </c>
    </row>
    <row r="68" spans="2:72" x14ac:dyDescent="0.3">
      <c r="B68" s="78" t="s">
        <v>92</v>
      </c>
      <c r="C68" s="80">
        <v>50158</v>
      </c>
      <c r="D68" s="79">
        <v>54514</v>
      </c>
      <c r="E68" s="80">
        <v>56731</v>
      </c>
      <c r="F68" s="79">
        <v>61908</v>
      </c>
      <c r="G68" s="80">
        <v>65561</v>
      </c>
      <c r="H68" s="79">
        <v>72669</v>
      </c>
      <c r="I68" s="80">
        <v>74277</v>
      </c>
      <c r="J68" s="79">
        <v>78482</v>
      </c>
      <c r="K68" s="80">
        <v>80788</v>
      </c>
      <c r="L68" s="79">
        <v>85270</v>
      </c>
      <c r="M68" s="80">
        <v>89124</v>
      </c>
      <c r="N68" s="79">
        <v>100547</v>
      </c>
      <c r="O68" s="80">
        <v>109521</v>
      </c>
      <c r="P68" s="79">
        <v>124912</v>
      </c>
      <c r="Q68" s="80">
        <v>130671</v>
      </c>
      <c r="R68" s="81">
        <v>154705</v>
      </c>
      <c r="S68" s="77"/>
      <c r="T68" s="78" t="s">
        <v>92</v>
      </c>
      <c r="U68" s="80">
        <v>52164.32</v>
      </c>
      <c r="V68" s="79">
        <v>56694.560000000005</v>
      </c>
      <c r="W68" s="80">
        <v>59000.240000000005</v>
      </c>
      <c r="X68" s="79">
        <v>64384.32</v>
      </c>
      <c r="Y68" s="80">
        <v>68183.44</v>
      </c>
      <c r="Z68" s="79">
        <v>75575.760000000009</v>
      </c>
      <c r="AA68" s="80">
        <v>77248.08</v>
      </c>
      <c r="AB68" s="79">
        <v>81621.279999999999</v>
      </c>
      <c r="AC68" s="80">
        <v>84019.520000000004</v>
      </c>
      <c r="AD68" s="79">
        <v>88680.8</v>
      </c>
      <c r="AE68" s="80">
        <v>92688.960000000006</v>
      </c>
      <c r="AF68" s="79">
        <v>104568.88</v>
      </c>
      <c r="AG68" s="80">
        <v>113901.84000000001</v>
      </c>
      <c r="AH68" s="79">
        <v>129908.48000000001</v>
      </c>
      <c r="AI68" s="80">
        <v>135897.84</v>
      </c>
      <c r="AJ68" s="81">
        <v>160893.20000000001</v>
      </c>
      <c r="AK68" s="77"/>
      <c r="AL68" s="78" t="s">
        <v>92</v>
      </c>
      <c r="AM68" s="73">
        <f>IF(Table145[[#This Row],[APS1 Min]]&gt;I$25,Table145[[#This Row],[APS1 Min]]*1.038,I$25*1.038)</f>
        <v>54146.564160000002</v>
      </c>
      <c r="AN68" s="73">
        <f>IF(Table145[[#This Row],[APS1 Max]]&gt;J$25,Table145[[#This Row],[APS1 Max]]*1.038,J$25*1.038)</f>
        <v>58848.953280000009</v>
      </c>
      <c r="AO68" s="73">
        <f>IF(Table145[[#This Row],[APS2 Min]]&gt;K$25,Table145[[#This Row],[APS2 Min]]*1.038,K$25*1.038)</f>
        <v>61242.249120000008</v>
      </c>
      <c r="AP68" s="73">
        <f>IF(Table145[[#This Row],[APS2 Max]]&gt;L$25,Table145[[#This Row],[APS2 Max]]*1.038,L$25*1.038)</f>
        <v>66830.924159999995</v>
      </c>
      <c r="AQ68" s="73">
        <f>IF(Table145[[#This Row],[APS3 Min]]&gt;M$25,Table145[[#This Row],[APS3 Min]]*1.038,M$25*1.038)</f>
        <v>70774.41072</v>
      </c>
      <c r="AR68" s="73">
        <f>IF(Table145[[#This Row],[APS3 Max]]&gt;N$25,Table145[[#This Row],[APS3 Max]]*1.038,N$25*1.038)</f>
        <v>78447.638880000013</v>
      </c>
      <c r="AS68" s="73">
        <f>IF(Table145[[#This Row],[APS4 Min]]&gt;O$25,Table145[[#This Row],[APS4 Min]]*1.038,O$25*1.038)</f>
        <v>80183.507040000011</v>
      </c>
      <c r="AT68" s="73">
        <f>IF(Table145[[#This Row],[APS4 Max]]&gt;P$25,Table145[[#This Row],[APS4 Max]]*1.038,P$25*1.038)</f>
        <v>84722.888640000005</v>
      </c>
      <c r="AU68" s="73">
        <f>IF(Table145[[#This Row],[APS5 Min]]&gt;Q$25,Table145[[#This Row],[APS5 Min]]*1.038,Q$25*1.038)</f>
        <v>87212.261760000009</v>
      </c>
      <c r="AV68" s="73">
        <f>IF(Table145[[#This Row],[APS5 Max]]&gt;R$25,Table145[[#This Row],[APS5 Max]]*1.038,R$25*1.038)</f>
        <v>92050.670400000003</v>
      </c>
      <c r="AW68" s="73">
        <f>IF(Table145[[#This Row],[APS6 Min]]&gt;S$25,Table145[[#This Row],[APS6 Min]]*1.038,S$25*1.038)</f>
        <v>96211.140480000016</v>
      </c>
      <c r="AX68" s="73">
        <f>IF(Table145[[#This Row],[APS6 Max]]&gt;T$25,Table145[[#This Row],[APS6 Max]]*1.038,T$25*1.038)</f>
        <v>108542.49744000001</v>
      </c>
      <c r="AY68" s="73">
        <f>IF(Table145[[#This Row],[EL1 Min]]&gt;U$25,Table145[[#This Row],[EL1 Min]]*1.038,U$25*1.038)</f>
        <v>118230.10992000002</v>
      </c>
      <c r="AZ68" s="73">
        <f>IF(Table145[[#This Row],[EL1 Max]]&gt;V$25,Table145[[#This Row],[EL1 Max]]*1.038,V$25*1.038)</f>
        <v>134845.00224</v>
      </c>
      <c r="BA68" s="73">
        <f>IF(Table145[[#This Row],[EL2 Min]]&gt;W$25,Table145[[#This Row],[EL2 Min]]*1.038,W$25*1.038)</f>
        <v>141061.95792000002</v>
      </c>
      <c r="BB68" s="73">
        <f>IF(Table145[[#This Row],[EL2 Max]]&gt;X$25,Table145[[#This Row],[EL2 Max]]*1.038,X$25*1.038)</f>
        <v>167007.14160000003</v>
      </c>
      <c r="BD68" s="78" t="s">
        <v>92</v>
      </c>
      <c r="BE68" s="80">
        <f>IF(Table143[[#This Row],[APS1 Min]]&gt;I$26,Table143[[#This Row],[APS1 Min]]*1.034,I$26*1.034)</f>
        <v>56369.295840000006</v>
      </c>
      <c r="BF68" s="80">
        <f>IF(Table143[[#This Row],[APS1 Max]]&gt;J$26,Table143[[#This Row],[APS1 Max]]*1.034,J$26*1.034)</f>
        <v>60849.817691520009</v>
      </c>
      <c r="BG68" s="80">
        <f>IF(Table143[[#This Row],[APS2 Min]]&gt;K$26,Table143[[#This Row],[APS2 Min]]*1.034,K$26*1.034)</f>
        <v>63324.48559008001</v>
      </c>
      <c r="BH68" s="80">
        <f>IF(Table143[[#This Row],[APS2 Max]]&gt;L$26,Table143[[#This Row],[APS2 Max]]*1.034,L$26*1.034)</f>
        <v>69103.175581439995</v>
      </c>
      <c r="BI68" s="80">
        <f>IF(Table143[[#This Row],[APS3 Min]]&gt;M$26,Table143[[#This Row],[APS3 Min]]*1.034,M$26*1.034)</f>
        <v>73180.740684479999</v>
      </c>
      <c r="BJ68" s="80">
        <f>IF(Table143[[#This Row],[APS3 Max]]&gt;N$26,Table143[[#This Row],[APS3 Max]]*1.034,N$26*1.034)</f>
        <v>81114.858601920016</v>
      </c>
      <c r="BK68" s="80">
        <f>IF(Table143[[#This Row],[APS4 Min]]&gt;O$26,Table143[[#This Row],[APS4 Min]]*1.034,O$26*1.034)</f>
        <v>82909.746279360013</v>
      </c>
      <c r="BL68" s="80">
        <f>IF(Table143[[#This Row],[APS4 Max]]&gt;P$26,Table143[[#This Row],[APS4 Max]]*1.034,P$26*1.034)</f>
        <v>87603.466853760008</v>
      </c>
      <c r="BM68" s="80">
        <f>IF(Table143[[#This Row],[APS5 Min]]&gt;Q$26,Table143[[#This Row],[APS5 Min]]*1.034,Q$26*1.034)</f>
        <v>90177.47865984001</v>
      </c>
      <c r="BN68" s="80">
        <f>IF(Table143[[#This Row],[APS5 Max]]&gt;R$26,Table143[[#This Row],[APS5 Max]]*1.034,R$26*1.034)</f>
        <v>95180.393193600001</v>
      </c>
      <c r="BO68" s="80">
        <f>IF(Table143[[#This Row],[APS6 Min]]&gt;S$26,Table143[[#This Row],[APS6 Min]]*1.034,S$26*1.034)</f>
        <v>99482.319256320014</v>
      </c>
      <c r="BP68" s="80">
        <f>IF(Table143[[#This Row],[APS6 Max]]&gt;T$26,Table143[[#This Row],[APS6 Max]]*1.034,T$26*1.034)</f>
        <v>112232.94235296002</v>
      </c>
      <c r="BQ68" s="80">
        <f>IF(Table143[[#This Row],[EL1 Min]]&gt;U$26,Table143[[#This Row],[EL1 Min]]*1.034,U$26*1.034)</f>
        <v>122249.93365728002</v>
      </c>
      <c r="BR68" s="80">
        <f>IF(Table143[[#This Row],[EL1 Max]]&gt;V$26,Table143[[#This Row],[EL1 Max]]*1.034,V$26*1.034)</f>
        <v>139429.73231615999</v>
      </c>
      <c r="BS68" s="80">
        <f>IF(Table143[[#This Row],[EL2 Min]]&gt;W$26,Table143[[#This Row],[EL2 Min]]*1.034,W$26*1.034)</f>
        <v>145858.06448928002</v>
      </c>
      <c r="BT68" s="80">
        <f>IF(Table143[[#This Row],[EL2 Max]]&gt;X$26,Table143[[#This Row],[EL2 Max]]*1.034,X$26*1.034)</f>
        <v>172685.38441440003</v>
      </c>
    </row>
    <row r="69" spans="2:72" x14ac:dyDescent="0.3">
      <c r="B69" s="78" t="s">
        <v>93</v>
      </c>
      <c r="C69" s="80">
        <v>50328</v>
      </c>
      <c r="D69" s="79">
        <v>53848</v>
      </c>
      <c r="E69" s="80">
        <v>55164</v>
      </c>
      <c r="F69" s="79">
        <v>60128</v>
      </c>
      <c r="G69" s="80">
        <v>61394</v>
      </c>
      <c r="H69" s="79">
        <v>67724</v>
      </c>
      <c r="I69" s="80">
        <v>68989</v>
      </c>
      <c r="J69" s="79">
        <v>74053</v>
      </c>
      <c r="K69" s="80">
        <v>75319</v>
      </c>
      <c r="L69" s="79">
        <v>80699</v>
      </c>
      <c r="M69" s="80">
        <v>82282</v>
      </c>
      <c r="N69" s="79">
        <v>97472</v>
      </c>
      <c r="O69" s="80">
        <v>101270</v>
      </c>
      <c r="P69" s="79">
        <v>129017</v>
      </c>
      <c r="Q69" s="80">
        <v>120890</v>
      </c>
      <c r="R69" s="81">
        <v>162589</v>
      </c>
      <c r="S69" s="77"/>
      <c r="T69" s="78" t="s">
        <v>93</v>
      </c>
      <c r="U69" s="80">
        <v>52341.120000000003</v>
      </c>
      <c r="V69" s="79">
        <v>56001.920000000006</v>
      </c>
      <c r="W69" s="80">
        <v>57370.560000000005</v>
      </c>
      <c r="X69" s="79">
        <v>62533.120000000003</v>
      </c>
      <c r="Y69" s="80">
        <v>63849.760000000002</v>
      </c>
      <c r="Z69" s="79">
        <v>70432.960000000006</v>
      </c>
      <c r="AA69" s="80">
        <v>71748.56</v>
      </c>
      <c r="AB69" s="79">
        <v>77015.12000000001</v>
      </c>
      <c r="AC69" s="80">
        <v>78331.760000000009</v>
      </c>
      <c r="AD69" s="79">
        <v>83926.96</v>
      </c>
      <c r="AE69" s="80">
        <v>85573.28</v>
      </c>
      <c r="AF69" s="79">
        <v>101370.88</v>
      </c>
      <c r="AG69" s="80">
        <v>105320.8</v>
      </c>
      <c r="AH69" s="79">
        <v>134177.68</v>
      </c>
      <c r="AI69" s="80">
        <v>125725.6</v>
      </c>
      <c r="AJ69" s="81">
        <v>169092.56</v>
      </c>
      <c r="AK69" s="77"/>
      <c r="AL69" s="78" t="s">
        <v>93</v>
      </c>
      <c r="AM69" s="73">
        <f>IF(Table145[[#This Row],[APS1 Min]]&gt;I$25,Table145[[#This Row],[APS1 Min]]*1.038,I$25*1.038)</f>
        <v>54330.082560000003</v>
      </c>
      <c r="AN69" s="73">
        <f>IF(Table145[[#This Row],[APS1 Max]]&gt;J$25,Table145[[#This Row],[APS1 Max]]*1.038,J$25*1.038)</f>
        <v>58129.99296000001</v>
      </c>
      <c r="AO69" s="73">
        <f>IF(Table145[[#This Row],[APS2 Min]]&gt;K$25,Table145[[#This Row],[APS2 Min]]*1.038,K$25*1.038)</f>
        <v>59550.641280000003</v>
      </c>
      <c r="AP69" s="73">
        <f>IF(Table145[[#This Row],[APS2 Max]]&gt;L$25,Table145[[#This Row],[APS2 Max]]*1.038,L$25*1.038)</f>
        <v>64909.378560000005</v>
      </c>
      <c r="AQ69" s="73">
        <f>IF(Table145[[#This Row],[APS3 Min]]&gt;M$25,Table145[[#This Row],[APS3 Min]]*1.038,M$25*1.038)</f>
        <v>66276.05088000001</v>
      </c>
      <c r="AR69" s="73">
        <f>IF(Table145[[#This Row],[APS3 Max]]&gt;N$25,Table145[[#This Row],[APS3 Max]]*1.038,N$25*1.038)</f>
        <v>73109.412480000014</v>
      </c>
      <c r="AS69" s="73">
        <f>IF(Table145[[#This Row],[APS4 Min]]&gt;O$25,Table145[[#This Row],[APS4 Min]]*1.038,O$25*1.038)</f>
        <v>74475.005279999998</v>
      </c>
      <c r="AT69" s="73">
        <f>IF(Table145[[#This Row],[APS4 Max]]&gt;P$25,Table145[[#This Row],[APS4 Max]]*1.038,P$25*1.038)</f>
        <v>80965.079520000014</v>
      </c>
      <c r="AU69" s="73">
        <f>IF(Table145[[#This Row],[APS5 Min]]&gt;Q$25,Table145[[#This Row],[APS5 Min]]*1.038,Q$25*1.038)</f>
        <v>83393.999520000012</v>
      </c>
      <c r="AV69" s="73">
        <f>IF(Table145[[#This Row],[APS5 Max]]&gt;R$25,Table145[[#This Row],[APS5 Max]]*1.038,R$25*1.038)</f>
        <v>90899.90208</v>
      </c>
      <c r="AW69" s="73">
        <f>IF(Table145[[#This Row],[APS6 Min]]&gt;S$25,Table145[[#This Row],[APS6 Min]]*1.038,S$25*1.038)</f>
        <v>93626.7696</v>
      </c>
      <c r="AX69" s="73">
        <f>IF(Table145[[#This Row],[APS6 Max]]&gt;T$25,Table145[[#This Row],[APS6 Max]]*1.038,T$25*1.038)</f>
        <v>105222.97344</v>
      </c>
      <c r="AY69" s="73">
        <f>IF(Table145[[#This Row],[EL1 Min]]&gt;U$25,Table145[[#This Row],[EL1 Min]]*1.038,U$25*1.038)</f>
        <v>114299.5776</v>
      </c>
      <c r="AZ69" s="73">
        <f>IF(Table145[[#This Row],[EL1 Max]]&gt;V$25,Table145[[#This Row],[EL1 Max]]*1.038,V$25*1.038)</f>
        <v>139276.43184</v>
      </c>
      <c r="BA69" s="73">
        <f>IF(Table145[[#This Row],[EL2 Min]]&gt;W$25,Table145[[#This Row],[EL2 Min]]*1.038,W$25*1.038)</f>
        <v>132060.92016000001</v>
      </c>
      <c r="BB69" s="73">
        <f>IF(Table145[[#This Row],[EL2 Max]]&gt;X$25,Table145[[#This Row],[EL2 Max]]*1.038,X$25*1.038)</f>
        <v>175518.07728</v>
      </c>
      <c r="BD69" s="78" t="s">
        <v>93</v>
      </c>
      <c r="BE69" s="80">
        <f>IF(Table143[[#This Row],[APS1 Min]]&gt;I$26,Table143[[#This Row],[APS1 Min]]*1.034,I$26*1.034)</f>
        <v>56369.295840000006</v>
      </c>
      <c r="BF69" s="80">
        <f>IF(Table143[[#This Row],[APS1 Max]]&gt;J$26,Table143[[#This Row],[APS1 Max]]*1.034,J$26*1.034)</f>
        <v>60106.412720640015</v>
      </c>
      <c r="BG69" s="80">
        <f>IF(Table143[[#This Row],[APS2 Min]]&gt;K$26,Table143[[#This Row],[APS2 Min]]*1.034,K$26*1.034)</f>
        <v>61575.363083520002</v>
      </c>
      <c r="BH69" s="80">
        <f>IF(Table143[[#This Row],[APS2 Max]]&gt;L$26,Table143[[#This Row],[APS2 Max]]*1.034,L$26*1.034)</f>
        <v>67116.297431040002</v>
      </c>
      <c r="BI69" s="80">
        <f>IF(Table143[[#This Row],[APS3 Min]]&gt;M$26,Table143[[#This Row],[APS3 Min]]*1.034,M$26*1.034)</f>
        <v>69095.22806883842</v>
      </c>
      <c r="BJ69" s="80">
        <f>IF(Table143[[#This Row],[APS3 Max]]&gt;N$26,Table143[[#This Row],[APS3 Max]]*1.034,N$26*1.034)</f>
        <v>75595.13250432002</v>
      </c>
      <c r="BK69" s="80">
        <f>IF(Table143[[#This Row],[APS4 Min]]&gt;O$26,Table143[[#This Row],[APS4 Min]]*1.034,O$26*1.034)</f>
        <v>77573.170163174407</v>
      </c>
      <c r="BL69" s="80">
        <f>IF(Table143[[#This Row],[APS4 Max]]&gt;P$26,Table143[[#This Row],[APS4 Max]]*1.034,P$26*1.034)</f>
        <v>84555.071145916809</v>
      </c>
      <c r="BM69" s="80">
        <f>IF(Table143[[#This Row],[APS5 Min]]&gt;Q$26,Table143[[#This Row],[APS5 Min]]*1.034,Q$26*1.034)</f>
        <v>87091.689458716806</v>
      </c>
      <c r="BN69" s="80">
        <f>IF(Table143[[#This Row],[APS5 Max]]&gt;R$26,Table143[[#This Row],[APS5 Max]]*1.034,R$26*1.034)</f>
        <v>94930.403738227193</v>
      </c>
      <c r="BO69" s="80">
        <f>IF(Table143[[#This Row],[APS6 Min]]&gt;S$26,Table143[[#This Row],[APS6 Min]]*1.034,S$26*1.034)</f>
        <v>97778.180564063994</v>
      </c>
      <c r="BP69" s="80">
        <f>IF(Table143[[#This Row],[APS6 Max]]&gt;T$26,Table143[[#This Row],[APS6 Max]]*1.034,T$26*1.034)</f>
        <v>109510.88580020162</v>
      </c>
      <c r="BQ69" s="80">
        <f>IF(Table143[[#This Row],[EL1 Min]]&gt;U$26,Table143[[#This Row],[EL1 Min]]*1.034,U$26*1.034)</f>
        <v>119367.620870784</v>
      </c>
      <c r="BR69" s="80">
        <f>IF(Table143[[#This Row],[EL1 Max]]&gt;V$26,Table143[[#This Row],[EL1 Max]]*1.034,V$26*1.034)</f>
        <v>144011.83052256002</v>
      </c>
      <c r="BS69" s="80">
        <f>IF(Table143[[#This Row],[EL2 Min]]&gt;W$26,Table143[[#This Row],[EL2 Min]]*1.034,W$26*1.034)</f>
        <v>137916.50135989441</v>
      </c>
      <c r="BT69" s="80">
        <f>IF(Table143[[#This Row],[EL2 Max]]&gt;X$26,Table143[[#This Row],[EL2 Max]]*1.034,X$26*1.034)</f>
        <v>181485.69190752</v>
      </c>
    </row>
    <row r="70" spans="2:72" x14ac:dyDescent="0.3">
      <c r="B70" s="78" t="s">
        <v>94</v>
      </c>
      <c r="C70" s="80">
        <v>51572</v>
      </c>
      <c r="D70" s="79">
        <v>58494</v>
      </c>
      <c r="E70" s="80">
        <v>61422</v>
      </c>
      <c r="F70" s="79">
        <v>65540</v>
      </c>
      <c r="G70" s="80">
        <v>68358</v>
      </c>
      <c r="H70" s="79">
        <v>73998</v>
      </c>
      <c r="I70" s="80">
        <v>76817</v>
      </c>
      <c r="J70" s="79">
        <v>81045</v>
      </c>
      <c r="K70" s="80">
        <v>83865</v>
      </c>
      <c r="L70" s="79">
        <v>88094</v>
      </c>
      <c r="M70" s="80">
        <v>91619</v>
      </c>
      <c r="N70" s="79">
        <v>104302</v>
      </c>
      <c r="O70" s="80">
        <v>112758</v>
      </c>
      <c r="P70" s="79">
        <v>128263</v>
      </c>
      <c r="Q70" s="80">
        <v>134607</v>
      </c>
      <c r="R70" s="81">
        <v>158565</v>
      </c>
      <c r="S70" s="77"/>
      <c r="T70" s="78" t="s">
        <v>94</v>
      </c>
      <c r="U70" s="80">
        <v>53634.880000000005</v>
      </c>
      <c r="V70" s="79">
        <v>60833.760000000002</v>
      </c>
      <c r="W70" s="80">
        <v>63878.880000000005</v>
      </c>
      <c r="X70" s="79">
        <v>68161.600000000006</v>
      </c>
      <c r="Y70" s="80">
        <v>71092.320000000007</v>
      </c>
      <c r="Z70" s="79">
        <v>76957.919999999998</v>
      </c>
      <c r="AA70" s="80">
        <v>79889.680000000008</v>
      </c>
      <c r="AB70" s="79">
        <v>84286.8</v>
      </c>
      <c r="AC70" s="80">
        <v>87219.6</v>
      </c>
      <c r="AD70" s="79">
        <v>91617.760000000009</v>
      </c>
      <c r="AE70" s="80">
        <v>95283.760000000009</v>
      </c>
      <c r="AF70" s="79">
        <v>108474.08</v>
      </c>
      <c r="AG70" s="80">
        <v>117268.32</v>
      </c>
      <c r="AH70" s="79">
        <v>133393.52000000002</v>
      </c>
      <c r="AI70" s="80">
        <v>139991.28</v>
      </c>
      <c r="AJ70" s="81">
        <v>164907.6</v>
      </c>
      <c r="AK70" s="77"/>
      <c r="AL70" s="78" t="s">
        <v>94</v>
      </c>
      <c r="AM70" s="73">
        <f>IF(Table145[[#This Row],[APS1 Min]]&gt;I$25,Table145[[#This Row],[APS1 Min]]*1.038,I$25*1.038)</f>
        <v>55673.005440000008</v>
      </c>
      <c r="AN70" s="73">
        <f>IF(Table145[[#This Row],[APS1 Max]]&gt;J$25,Table145[[#This Row],[APS1 Max]]*1.038,J$25*1.038)</f>
        <v>63145.442880000002</v>
      </c>
      <c r="AO70" s="73">
        <f>IF(Table145[[#This Row],[APS2 Min]]&gt;K$25,Table145[[#This Row],[APS2 Min]]*1.038,K$25*1.038)</f>
        <v>66306.277440000005</v>
      </c>
      <c r="AP70" s="73">
        <f>IF(Table145[[#This Row],[APS2 Max]]&gt;L$25,Table145[[#This Row],[APS2 Max]]*1.038,L$25*1.038)</f>
        <v>70751.740800000014</v>
      </c>
      <c r="AQ70" s="73">
        <f>IF(Table145[[#This Row],[APS3 Min]]&gt;M$25,Table145[[#This Row],[APS3 Min]]*1.038,M$25*1.038)</f>
        <v>73793.828160000005</v>
      </c>
      <c r="AR70" s="73">
        <f>IF(Table145[[#This Row],[APS3 Max]]&gt;N$25,Table145[[#This Row],[APS3 Max]]*1.038,N$25*1.038)</f>
        <v>79882.320959999997</v>
      </c>
      <c r="AS70" s="73">
        <f>IF(Table145[[#This Row],[APS4 Min]]&gt;O$25,Table145[[#This Row],[APS4 Min]]*1.038,O$25*1.038)</f>
        <v>82925.487840000016</v>
      </c>
      <c r="AT70" s="73">
        <f>IF(Table145[[#This Row],[APS4 Max]]&gt;P$25,Table145[[#This Row],[APS4 Max]]*1.038,P$25*1.038)</f>
        <v>87489.698400000008</v>
      </c>
      <c r="AU70" s="73">
        <f>IF(Table145[[#This Row],[APS5 Min]]&gt;Q$25,Table145[[#This Row],[APS5 Min]]*1.038,Q$25*1.038)</f>
        <v>90533.944800000012</v>
      </c>
      <c r="AV70" s="73">
        <f>IF(Table145[[#This Row],[APS5 Max]]&gt;R$25,Table145[[#This Row],[APS5 Max]]*1.038,R$25*1.038)</f>
        <v>95099.234880000018</v>
      </c>
      <c r="AW70" s="73">
        <f>IF(Table145[[#This Row],[APS6 Min]]&gt;S$25,Table145[[#This Row],[APS6 Min]]*1.038,S$25*1.038)</f>
        <v>98904.542880000008</v>
      </c>
      <c r="AX70" s="73">
        <f>IF(Table145[[#This Row],[APS6 Max]]&gt;T$25,Table145[[#This Row],[APS6 Max]]*1.038,T$25*1.038)</f>
        <v>112596.09504</v>
      </c>
      <c r="AY70" s="73">
        <f>IF(Table145[[#This Row],[EL1 Min]]&gt;U$25,Table145[[#This Row],[EL1 Min]]*1.038,U$25*1.038)</f>
        <v>121724.51616000001</v>
      </c>
      <c r="AZ70" s="73">
        <f>IF(Table145[[#This Row],[EL1 Max]]&gt;V$25,Table145[[#This Row],[EL1 Max]]*1.038,V$25*1.038)</f>
        <v>138462.47376000002</v>
      </c>
      <c r="BA70" s="73">
        <f>IF(Table145[[#This Row],[EL2 Min]]&gt;W$25,Table145[[#This Row],[EL2 Min]]*1.038,W$25*1.038)</f>
        <v>145310.94864000002</v>
      </c>
      <c r="BB70" s="73">
        <f>IF(Table145[[#This Row],[EL2 Max]]&gt;X$25,Table145[[#This Row],[EL2 Max]]*1.038,X$25*1.038)</f>
        <v>171174.0888</v>
      </c>
      <c r="BD70" s="78" t="s">
        <v>94</v>
      </c>
      <c r="BE70" s="80">
        <f>IF(Table143[[#This Row],[APS1 Min]]&gt;I$26,Table143[[#This Row],[APS1 Min]]*1.034,I$26*1.034)</f>
        <v>57565.887624960007</v>
      </c>
      <c r="BF70" s="80">
        <f>IF(Table143[[#This Row],[APS1 Max]]&gt;J$26,Table143[[#This Row],[APS1 Max]]*1.034,J$26*1.034)</f>
        <v>65292.387937920001</v>
      </c>
      <c r="BG70" s="80">
        <f>IF(Table143[[#This Row],[APS2 Min]]&gt;K$26,Table143[[#This Row],[APS2 Min]]*1.034,K$26*1.034)</f>
        <v>68560.690872960011</v>
      </c>
      <c r="BH70" s="80">
        <f>IF(Table143[[#This Row],[APS2 Max]]&gt;L$26,Table143[[#This Row],[APS2 Max]]*1.034,L$26*1.034)</f>
        <v>73157.299987200022</v>
      </c>
      <c r="BI70" s="80">
        <f>IF(Table143[[#This Row],[APS3 Min]]&gt;M$26,Table143[[#This Row],[APS3 Min]]*1.034,M$26*1.034)</f>
        <v>76302.818317440004</v>
      </c>
      <c r="BJ70" s="80">
        <f>IF(Table143[[#This Row],[APS3 Max]]&gt;N$26,Table143[[#This Row],[APS3 Max]]*1.034,N$26*1.034)</f>
        <v>82598.319872640001</v>
      </c>
      <c r="BK70" s="80">
        <f>IF(Table143[[#This Row],[APS4 Min]]&gt;O$26,Table143[[#This Row],[APS4 Min]]*1.034,O$26*1.034)</f>
        <v>85744.954426560013</v>
      </c>
      <c r="BL70" s="80">
        <f>IF(Table143[[#This Row],[APS4 Max]]&gt;P$26,Table143[[#This Row],[APS4 Max]]*1.034,P$26*1.034)</f>
        <v>90464.348145600015</v>
      </c>
      <c r="BM70" s="80">
        <f>IF(Table143[[#This Row],[APS5 Min]]&gt;Q$26,Table143[[#This Row],[APS5 Min]]*1.034,Q$26*1.034)</f>
        <v>93612.098923200014</v>
      </c>
      <c r="BN70" s="80">
        <f>IF(Table143[[#This Row],[APS5 Max]]&gt;R$26,Table143[[#This Row],[APS5 Max]]*1.034,R$26*1.034)</f>
        <v>98332.608865920018</v>
      </c>
      <c r="BO70" s="80">
        <f>IF(Table143[[#This Row],[APS6 Min]]&gt;S$26,Table143[[#This Row],[APS6 Min]]*1.034,S$26*1.034)</f>
        <v>102267.29733792001</v>
      </c>
      <c r="BP70" s="80">
        <f>IF(Table143[[#This Row],[APS6 Max]]&gt;T$26,Table143[[#This Row],[APS6 Max]]*1.034,T$26*1.034)</f>
        <v>116424.36227136001</v>
      </c>
      <c r="BQ70" s="80">
        <f>IF(Table143[[#This Row],[EL1 Min]]&gt;U$26,Table143[[#This Row],[EL1 Min]]*1.034,U$26*1.034)</f>
        <v>125863.14970944001</v>
      </c>
      <c r="BR70" s="80">
        <f>IF(Table143[[#This Row],[EL1 Max]]&gt;V$26,Table143[[#This Row],[EL1 Max]]*1.034,V$26*1.034)</f>
        <v>143170.19786784003</v>
      </c>
      <c r="BS70" s="80">
        <f>IF(Table143[[#This Row],[EL2 Min]]&gt;W$26,Table143[[#This Row],[EL2 Min]]*1.034,W$26*1.034)</f>
        <v>150251.52089376003</v>
      </c>
      <c r="BT70" s="80">
        <f>IF(Table143[[#This Row],[EL2 Max]]&gt;X$26,Table143[[#This Row],[EL2 Max]]*1.034,X$26*1.034)</f>
        <v>176994.00781919999</v>
      </c>
    </row>
    <row r="71" spans="2:72" x14ac:dyDescent="0.3">
      <c r="B71" s="78" t="s">
        <v>95</v>
      </c>
      <c r="C71" s="80">
        <v>50158</v>
      </c>
      <c r="D71" s="79">
        <v>54986</v>
      </c>
      <c r="E71" s="80">
        <v>59419</v>
      </c>
      <c r="F71" s="79">
        <v>63551</v>
      </c>
      <c r="G71" s="80">
        <v>64569</v>
      </c>
      <c r="H71" s="79">
        <v>69798</v>
      </c>
      <c r="I71" s="80">
        <v>74763</v>
      </c>
      <c r="J71" s="79">
        <v>78149</v>
      </c>
      <c r="K71" s="80">
        <v>82339</v>
      </c>
      <c r="L71" s="79">
        <v>86145</v>
      </c>
      <c r="M71" s="80">
        <v>93570</v>
      </c>
      <c r="N71" s="79">
        <v>98749</v>
      </c>
      <c r="O71" s="80">
        <v>118717</v>
      </c>
      <c r="P71" s="79">
        <v>124807</v>
      </c>
      <c r="Q71" s="80">
        <v>146938</v>
      </c>
      <c r="R71" s="81">
        <v>157834</v>
      </c>
      <c r="S71" s="77"/>
      <c r="T71" s="78" t="s">
        <v>95</v>
      </c>
      <c r="U71" s="80">
        <v>52164.32</v>
      </c>
      <c r="V71" s="79">
        <v>57185.440000000002</v>
      </c>
      <c r="W71" s="80">
        <v>61795.76</v>
      </c>
      <c r="X71" s="79">
        <v>66093.040000000008</v>
      </c>
      <c r="Y71" s="80">
        <v>67151.760000000009</v>
      </c>
      <c r="Z71" s="79">
        <v>72589.919999999998</v>
      </c>
      <c r="AA71" s="80">
        <v>77753.52</v>
      </c>
      <c r="AB71" s="79">
        <v>81274.960000000006</v>
      </c>
      <c r="AC71" s="80">
        <v>85632.56</v>
      </c>
      <c r="AD71" s="79">
        <v>89590.8</v>
      </c>
      <c r="AE71" s="80">
        <v>97312.8</v>
      </c>
      <c r="AF71" s="79">
        <v>102698.96</v>
      </c>
      <c r="AG71" s="80">
        <v>123465.68000000001</v>
      </c>
      <c r="AH71" s="79">
        <v>129799.28</v>
      </c>
      <c r="AI71" s="80">
        <v>152815.52000000002</v>
      </c>
      <c r="AJ71" s="81">
        <v>164147.36000000002</v>
      </c>
      <c r="AK71" s="77"/>
      <c r="AL71" s="78" t="s">
        <v>95</v>
      </c>
      <c r="AM71" s="73">
        <f>IF(Table145[[#This Row],[APS1 Min]]&gt;I$25,Table145[[#This Row],[APS1 Min]]*1.038,I$25*1.038)</f>
        <v>54146.564160000002</v>
      </c>
      <c r="AN71" s="73">
        <f>IF(Table145[[#This Row],[APS1 Max]]&gt;J$25,Table145[[#This Row],[APS1 Max]]*1.038,J$25*1.038)</f>
        <v>59358.486720000001</v>
      </c>
      <c r="AO71" s="73">
        <f>IF(Table145[[#This Row],[APS2 Min]]&gt;K$25,Table145[[#This Row],[APS2 Min]]*1.038,K$25*1.038)</f>
        <v>64143.998880000006</v>
      </c>
      <c r="AP71" s="73">
        <f>IF(Table145[[#This Row],[APS2 Max]]&gt;L$25,Table145[[#This Row],[APS2 Max]]*1.038,L$25*1.038)</f>
        <v>68604.575520000013</v>
      </c>
      <c r="AQ71" s="73">
        <f>IF(Table145[[#This Row],[APS3 Min]]&gt;M$25,Table145[[#This Row],[APS3 Min]]*1.038,M$25*1.038)</f>
        <v>69703.526880000005</v>
      </c>
      <c r="AR71" s="73">
        <f>IF(Table145[[#This Row],[APS3 Max]]&gt;N$25,Table145[[#This Row],[APS3 Max]]*1.038,N$25*1.038)</f>
        <v>75348.336960000001</v>
      </c>
      <c r="AS71" s="73">
        <f>IF(Table145[[#This Row],[APS4 Min]]&gt;O$25,Table145[[#This Row],[APS4 Min]]*1.038,O$25*1.038)</f>
        <v>80708.153760000001</v>
      </c>
      <c r="AT71" s="73">
        <f>IF(Table145[[#This Row],[APS4 Max]]&gt;P$25,Table145[[#This Row],[APS4 Max]]*1.038,P$25*1.038)</f>
        <v>84363.408480000013</v>
      </c>
      <c r="AU71" s="73">
        <f>IF(Table145[[#This Row],[APS5 Min]]&gt;Q$25,Table145[[#This Row],[APS5 Min]]*1.038,Q$25*1.038)</f>
        <v>88886.597280000002</v>
      </c>
      <c r="AV71" s="73">
        <f>IF(Table145[[#This Row],[APS5 Max]]&gt;R$25,Table145[[#This Row],[APS5 Max]]*1.038,R$25*1.038)</f>
        <v>92995.250400000004</v>
      </c>
      <c r="AW71" s="73">
        <f>IF(Table145[[#This Row],[APS6 Min]]&gt;S$25,Table145[[#This Row],[APS6 Min]]*1.038,S$25*1.038)</f>
        <v>101010.68640000001</v>
      </c>
      <c r="AX71" s="73">
        <f>IF(Table145[[#This Row],[APS6 Max]]&gt;T$25,Table145[[#This Row],[APS6 Max]]*1.038,T$25*1.038)</f>
        <v>106601.52048000001</v>
      </c>
      <c r="AY71" s="73">
        <f>IF(Table145[[#This Row],[EL1 Min]]&gt;U$25,Table145[[#This Row],[EL1 Min]]*1.038,U$25*1.038)</f>
        <v>128157.37584000001</v>
      </c>
      <c r="AZ71" s="73">
        <f>IF(Table145[[#This Row],[EL1 Max]]&gt;V$25,Table145[[#This Row],[EL1 Max]]*1.038,V$25*1.038)</f>
        <v>134731.65264000001</v>
      </c>
      <c r="BA71" s="73">
        <f>IF(Table145[[#This Row],[EL2 Min]]&gt;W$25,Table145[[#This Row],[EL2 Min]]*1.038,W$25*1.038)</f>
        <v>158622.50976000002</v>
      </c>
      <c r="BB71" s="73">
        <f>IF(Table145[[#This Row],[EL2 Max]]&gt;X$25,Table145[[#This Row],[EL2 Max]]*1.038,X$25*1.038)</f>
        <v>170384.95968000003</v>
      </c>
      <c r="BD71" s="78" t="s">
        <v>95</v>
      </c>
      <c r="BE71" s="80">
        <f>IF(Table143[[#This Row],[APS1 Min]]&gt;I$26,Table143[[#This Row],[APS1 Min]]*1.034,I$26*1.034)</f>
        <v>56369.295840000006</v>
      </c>
      <c r="BF71" s="80">
        <f>IF(Table143[[#This Row],[APS1 Max]]&gt;J$26,Table143[[#This Row],[APS1 Max]]*1.034,J$26*1.034)</f>
        <v>61376.675268480001</v>
      </c>
      <c r="BG71" s="80">
        <f>IF(Table143[[#This Row],[APS2 Min]]&gt;K$26,Table143[[#This Row],[APS2 Min]]*1.034,K$26*1.034)</f>
        <v>66324.894841920002</v>
      </c>
      <c r="BH71" s="80">
        <f>IF(Table143[[#This Row],[APS2 Max]]&gt;L$26,Table143[[#This Row],[APS2 Max]]*1.034,L$26*1.034)</f>
        <v>70937.131087680013</v>
      </c>
      <c r="BI71" s="80">
        <f>IF(Table143[[#This Row],[APS3 Min]]&gt;M$26,Table143[[#This Row],[APS3 Min]]*1.034,M$26*1.034)</f>
        <v>72073.446793920011</v>
      </c>
      <c r="BJ71" s="80">
        <f>IF(Table143[[#This Row],[APS3 Max]]&gt;N$26,Table143[[#This Row],[APS3 Max]]*1.034,N$26*1.034)</f>
        <v>77910.180416639996</v>
      </c>
      <c r="BK71" s="80">
        <f>IF(Table143[[#This Row],[APS4 Min]]&gt;O$26,Table143[[#This Row],[APS4 Min]]*1.034,O$26*1.034)</f>
        <v>83452.230987839997</v>
      </c>
      <c r="BL71" s="80">
        <f>IF(Table143[[#This Row],[APS4 Max]]&gt;P$26,Table143[[#This Row],[APS4 Max]]*1.034,P$26*1.034)</f>
        <v>87231.764368320015</v>
      </c>
      <c r="BM71" s="80">
        <f>IF(Table143[[#This Row],[APS5 Min]]&gt;Q$26,Table143[[#This Row],[APS5 Min]]*1.034,Q$26*1.034)</f>
        <v>91908.741587520009</v>
      </c>
      <c r="BN71" s="80">
        <f>IF(Table143[[#This Row],[APS5 Max]]&gt;R$26,Table143[[#This Row],[APS5 Max]]*1.034,R$26*1.034)</f>
        <v>96157.088913600004</v>
      </c>
      <c r="BO71" s="80">
        <f>IF(Table143[[#This Row],[APS6 Min]]&gt;S$26,Table143[[#This Row],[APS6 Min]]*1.034,S$26*1.034)</f>
        <v>104445.04973760001</v>
      </c>
      <c r="BP71" s="80">
        <f>IF(Table143[[#This Row],[APS6 Max]]&gt;T$26,Table143[[#This Row],[APS6 Max]]*1.034,T$26*1.034)</f>
        <v>110225.97217632001</v>
      </c>
      <c r="BQ71" s="80">
        <f>IF(Table143[[#This Row],[EL1 Min]]&gt;U$26,Table143[[#This Row],[EL1 Min]]*1.034,U$26*1.034)</f>
        <v>132514.72661856</v>
      </c>
      <c r="BR71" s="80">
        <f>IF(Table143[[#This Row],[EL1 Max]]&gt;V$26,Table143[[#This Row],[EL1 Max]]*1.034,V$26*1.034)</f>
        <v>139312.52882976001</v>
      </c>
      <c r="BS71" s="80">
        <f>IF(Table143[[#This Row],[EL2 Min]]&gt;W$26,Table143[[#This Row],[EL2 Min]]*1.034,W$26*1.034)</f>
        <v>164015.67509184001</v>
      </c>
      <c r="BT71" s="80">
        <f>IF(Table143[[#This Row],[EL2 Max]]&gt;X$26,Table143[[#This Row],[EL2 Max]]*1.034,X$26*1.034)</f>
        <v>176178.04830912003</v>
      </c>
    </row>
    <row r="72" spans="2:72" x14ac:dyDescent="0.3">
      <c r="B72" s="78" t="s">
        <v>96</v>
      </c>
      <c r="C72" s="80">
        <v>51562</v>
      </c>
      <c r="D72" s="79">
        <v>56400</v>
      </c>
      <c r="E72" s="80">
        <v>57940</v>
      </c>
      <c r="F72" s="79">
        <v>64158</v>
      </c>
      <c r="G72" s="80">
        <v>66128</v>
      </c>
      <c r="H72" s="79">
        <v>71783</v>
      </c>
      <c r="I72" s="80">
        <v>73692</v>
      </c>
      <c r="J72" s="79">
        <v>80595</v>
      </c>
      <c r="K72" s="80">
        <v>83101</v>
      </c>
      <c r="L72" s="79">
        <v>89150</v>
      </c>
      <c r="M72" s="80">
        <v>92620</v>
      </c>
      <c r="N72" s="79">
        <v>102773</v>
      </c>
      <c r="O72" s="80">
        <v>114551</v>
      </c>
      <c r="P72" s="79">
        <v>136493</v>
      </c>
      <c r="Q72" s="80">
        <v>143312</v>
      </c>
      <c r="R72" s="81">
        <v>162623</v>
      </c>
      <c r="S72" s="77"/>
      <c r="T72" s="78" t="s">
        <v>96</v>
      </c>
      <c r="U72" s="80">
        <v>53624.480000000003</v>
      </c>
      <c r="V72" s="79">
        <v>58656</v>
      </c>
      <c r="W72" s="80">
        <v>60257.599999999999</v>
      </c>
      <c r="X72" s="79">
        <v>66724.320000000007</v>
      </c>
      <c r="Y72" s="80">
        <v>68773.119999999995</v>
      </c>
      <c r="Z72" s="79">
        <v>74654.320000000007</v>
      </c>
      <c r="AA72" s="80">
        <v>76639.680000000008</v>
      </c>
      <c r="AB72" s="79">
        <v>83818.8</v>
      </c>
      <c r="AC72" s="80">
        <v>86425.040000000008</v>
      </c>
      <c r="AD72" s="79">
        <v>92716</v>
      </c>
      <c r="AE72" s="80">
        <v>96324.800000000003</v>
      </c>
      <c r="AF72" s="79">
        <v>106883.92</v>
      </c>
      <c r="AG72" s="80">
        <v>119133.04000000001</v>
      </c>
      <c r="AH72" s="79">
        <v>141952.72</v>
      </c>
      <c r="AI72" s="80">
        <v>149044.48000000001</v>
      </c>
      <c r="AJ72" s="81">
        <v>169127.92</v>
      </c>
      <c r="AK72" s="77"/>
      <c r="AL72" s="78" t="s">
        <v>96</v>
      </c>
      <c r="AM72" s="73">
        <f>IF(Table145[[#This Row],[APS1 Min]]&gt;I$25,Table145[[#This Row],[APS1 Min]]*1.038,I$25*1.038)</f>
        <v>55662.210240000008</v>
      </c>
      <c r="AN72" s="73">
        <f>IF(Table145[[#This Row],[APS1 Max]]&gt;J$25,Table145[[#This Row],[APS1 Max]]*1.038,J$25*1.038)</f>
        <v>60884.928</v>
      </c>
      <c r="AO72" s="73">
        <f>IF(Table145[[#This Row],[APS2 Min]]&gt;K$25,Table145[[#This Row],[APS2 Min]]*1.038,K$25*1.038)</f>
        <v>62547.388800000001</v>
      </c>
      <c r="AP72" s="73">
        <f>IF(Table145[[#This Row],[APS2 Max]]&gt;L$25,Table145[[#This Row],[APS2 Max]]*1.038,L$25*1.038)</f>
        <v>69259.844160000008</v>
      </c>
      <c r="AQ72" s="73">
        <f>IF(Table145[[#This Row],[APS3 Min]]&gt;M$25,Table145[[#This Row],[APS3 Min]]*1.038,M$25*1.038)</f>
        <v>71386.498559999993</v>
      </c>
      <c r="AR72" s="73">
        <f>IF(Table145[[#This Row],[APS3 Max]]&gt;N$25,Table145[[#This Row],[APS3 Max]]*1.038,N$25*1.038)</f>
        <v>77491.184160000004</v>
      </c>
      <c r="AS72" s="73">
        <f>IF(Table145[[#This Row],[APS4 Min]]&gt;O$25,Table145[[#This Row],[APS4 Min]]*1.038,O$25*1.038)</f>
        <v>79551.987840000016</v>
      </c>
      <c r="AT72" s="73">
        <f>IF(Table145[[#This Row],[APS4 Max]]&gt;P$25,Table145[[#This Row],[APS4 Max]]*1.038,P$25*1.038)</f>
        <v>87003.914400000009</v>
      </c>
      <c r="AU72" s="73">
        <f>IF(Table145[[#This Row],[APS5 Min]]&gt;Q$25,Table145[[#This Row],[APS5 Min]]*1.038,Q$25*1.038)</f>
        <v>89709.191520000008</v>
      </c>
      <c r="AV72" s="73">
        <f>IF(Table145[[#This Row],[APS5 Max]]&gt;R$25,Table145[[#This Row],[APS5 Max]]*1.038,R$25*1.038)</f>
        <v>96239.207999999999</v>
      </c>
      <c r="AW72" s="73">
        <f>IF(Table145[[#This Row],[APS6 Min]]&gt;S$25,Table145[[#This Row],[APS6 Min]]*1.038,S$25*1.038)</f>
        <v>99985.142400000012</v>
      </c>
      <c r="AX72" s="73">
        <f>IF(Table145[[#This Row],[APS6 Max]]&gt;T$25,Table145[[#This Row],[APS6 Max]]*1.038,T$25*1.038)</f>
        <v>110945.50896000001</v>
      </c>
      <c r="AY72" s="73">
        <f>IF(Table145[[#This Row],[EL1 Min]]&gt;U$25,Table145[[#This Row],[EL1 Min]]*1.038,U$25*1.038)</f>
        <v>123660.09552000002</v>
      </c>
      <c r="AZ72" s="73">
        <f>IF(Table145[[#This Row],[EL1 Max]]&gt;V$25,Table145[[#This Row],[EL1 Max]]*1.038,V$25*1.038)</f>
        <v>147346.92336000002</v>
      </c>
      <c r="BA72" s="73">
        <f>IF(Table145[[#This Row],[EL2 Min]]&gt;W$25,Table145[[#This Row],[EL2 Min]]*1.038,W$25*1.038)</f>
        <v>154708.17024000001</v>
      </c>
      <c r="BB72" s="73">
        <f>IF(Table145[[#This Row],[EL2 Max]]&gt;X$25,Table145[[#This Row],[EL2 Max]]*1.038,X$25*1.038)</f>
        <v>175554.78096000003</v>
      </c>
      <c r="BD72" s="78" t="s">
        <v>96</v>
      </c>
      <c r="BE72" s="80">
        <f>IF(Table143[[#This Row],[APS1 Min]]&gt;I$26,Table143[[#This Row],[APS1 Min]]*1.034,I$26*1.034)</f>
        <v>57554.725388160012</v>
      </c>
      <c r="BF72" s="80">
        <f>IF(Table143[[#This Row],[APS1 Max]]&gt;J$26,Table143[[#This Row],[APS1 Max]]*1.034,J$26*1.034)</f>
        <v>62955.015552000004</v>
      </c>
      <c r="BG72" s="80">
        <f>IF(Table143[[#This Row],[APS2 Min]]&gt;K$26,Table143[[#This Row],[APS2 Min]]*1.034,K$26*1.034)</f>
        <v>64674.000019200001</v>
      </c>
      <c r="BH72" s="80">
        <f>IF(Table143[[#This Row],[APS2 Max]]&gt;L$26,Table143[[#This Row],[APS2 Max]]*1.034,L$26*1.034)</f>
        <v>71614.678861440014</v>
      </c>
      <c r="BI72" s="80">
        <f>IF(Table143[[#This Row],[APS3 Min]]&gt;M$26,Table143[[#This Row],[APS3 Min]]*1.034,M$26*1.034)</f>
        <v>73813.63951103999</v>
      </c>
      <c r="BJ72" s="80">
        <f>IF(Table143[[#This Row],[APS3 Max]]&gt;N$26,Table143[[#This Row],[APS3 Max]]*1.034,N$26*1.034)</f>
        <v>80125.884421440001</v>
      </c>
      <c r="BK72" s="80">
        <f>IF(Table143[[#This Row],[APS4 Min]]&gt;O$26,Table143[[#This Row],[APS4 Min]]*1.034,O$26*1.034)</f>
        <v>82256.755426560019</v>
      </c>
      <c r="BL72" s="80">
        <f>IF(Table143[[#This Row],[APS4 Max]]&gt;P$26,Table143[[#This Row],[APS4 Max]]*1.034,P$26*1.034)</f>
        <v>89962.047489600009</v>
      </c>
      <c r="BM72" s="80">
        <f>IF(Table143[[#This Row],[APS5 Min]]&gt;Q$26,Table143[[#This Row],[APS5 Min]]*1.034,Q$26*1.034)</f>
        <v>92759.304031680003</v>
      </c>
      <c r="BN72" s="80">
        <f>IF(Table143[[#This Row],[APS5 Max]]&gt;R$26,Table143[[#This Row],[APS5 Max]]*1.034,R$26*1.034)</f>
        <v>99511.341071999996</v>
      </c>
      <c r="BO72" s="80">
        <f>IF(Table143[[#This Row],[APS6 Min]]&gt;S$26,Table143[[#This Row],[APS6 Min]]*1.034,S$26*1.034)</f>
        <v>103384.63724160001</v>
      </c>
      <c r="BP72" s="80">
        <f>IF(Table143[[#This Row],[APS6 Max]]&gt;T$26,Table143[[#This Row],[APS6 Max]]*1.034,T$26*1.034)</f>
        <v>114717.65626464001</v>
      </c>
      <c r="BQ72" s="80">
        <f>IF(Table143[[#This Row],[EL1 Min]]&gt;U$26,Table143[[#This Row],[EL1 Min]]*1.034,U$26*1.034)</f>
        <v>127864.53876768002</v>
      </c>
      <c r="BR72" s="80">
        <f>IF(Table143[[#This Row],[EL1 Max]]&gt;V$26,Table143[[#This Row],[EL1 Max]]*1.034,V$26*1.034)</f>
        <v>152356.71875424002</v>
      </c>
      <c r="BS72" s="80">
        <f>IF(Table143[[#This Row],[EL2 Min]]&gt;W$26,Table143[[#This Row],[EL2 Min]]*1.034,W$26*1.034)</f>
        <v>159968.24802816001</v>
      </c>
      <c r="BT72" s="80">
        <f>IF(Table143[[#This Row],[EL2 Max]]&gt;X$26,Table143[[#This Row],[EL2 Max]]*1.034,X$26*1.034)</f>
        <v>181523.64351264003</v>
      </c>
    </row>
    <row r="73" spans="2:72" x14ac:dyDescent="0.3">
      <c r="B73" s="78" t="s">
        <v>97</v>
      </c>
      <c r="C73" s="80">
        <v>49890</v>
      </c>
      <c r="D73" s="79">
        <v>51888</v>
      </c>
      <c r="E73" s="80">
        <v>56208</v>
      </c>
      <c r="F73" s="79">
        <v>63417</v>
      </c>
      <c r="G73" s="80">
        <v>63867</v>
      </c>
      <c r="H73" s="79">
        <v>71444</v>
      </c>
      <c r="I73" s="80">
        <v>72002</v>
      </c>
      <c r="J73" s="79">
        <v>78386</v>
      </c>
      <c r="K73" s="80">
        <v>78548</v>
      </c>
      <c r="L73" s="79">
        <v>86168</v>
      </c>
      <c r="M73" s="80">
        <v>88408</v>
      </c>
      <c r="N73" s="79">
        <v>100378</v>
      </c>
      <c r="O73" s="80">
        <v>115663</v>
      </c>
      <c r="P73" s="79">
        <v>124403</v>
      </c>
      <c r="Q73" s="80">
        <v>136118</v>
      </c>
      <c r="R73" s="81">
        <v>158149</v>
      </c>
      <c r="S73" s="77"/>
      <c r="T73" s="78" t="s">
        <v>97</v>
      </c>
      <c r="U73" s="80">
        <v>51885.599999999999</v>
      </c>
      <c r="V73" s="79">
        <v>53963.520000000004</v>
      </c>
      <c r="W73" s="80">
        <v>58456.32</v>
      </c>
      <c r="X73" s="79">
        <v>65953.680000000008</v>
      </c>
      <c r="Y73" s="80">
        <v>66421.680000000008</v>
      </c>
      <c r="Z73" s="79">
        <v>74301.760000000009</v>
      </c>
      <c r="AA73" s="80">
        <v>74882.080000000002</v>
      </c>
      <c r="AB73" s="79">
        <v>81521.440000000002</v>
      </c>
      <c r="AC73" s="80">
        <v>81689.919999999998</v>
      </c>
      <c r="AD73" s="79">
        <v>89614.720000000001</v>
      </c>
      <c r="AE73" s="80">
        <v>91944.320000000007</v>
      </c>
      <c r="AF73" s="79">
        <v>104393.12000000001</v>
      </c>
      <c r="AG73" s="80">
        <v>120289.52</v>
      </c>
      <c r="AH73" s="79">
        <v>129379.12000000001</v>
      </c>
      <c r="AI73" s="80">
        <v>141562.72</v>
      </c>
      <c r="AJ73" s="81">
        <v>164474.96</v>
      </c>
      <c r="AK73" s="77"/>
      <c r="AL73" s="78" t="s">
        <v>97</v>
      </c>
      <c r="AM73" s="73">
        <f>IF(Table145[[#This Row],[APS1 Min]]&gt;I$25,Table145[[#This Row],[APS1 Min]]*1.038,I$25*1.038)</f>
        <v>53976</v>
      </c>
      <c r="AN73" s="73">
        <f>IF(Table145[[#This Row],[APS1 Max]]&gt;J$25,Table145[[#This Row],[APS1 Max]]*1.038,J$25*1.038)</f>
        <v>57214.560000000005</v>
      </c>
      <c r="AO73" s="73">
        <f>IF(Table145[[#This Row],[APS2 Min]]&gt;K$25,Table145[[#This Row],[APS2 Min]]*1.038,K$25*1.038)</f>
        <v>60677.660159999999</v>
      </c>
      <c r="AP73" s="73">
        <f>IF(Table145[[#This Row],[APS2 Max]]&gt;L$25,Table145[[#This Row],[APS2 Max]]*1.038,L$25*1.038)</f>
        <v>68459.919840000017</v>
      </c>
      <c r="AQ73" s="73">
        <f>IF(Table145[[#This Row],[APS3 Min]]&gt;M$25,Table145[[#This Row],[APS3 Min]]*1.038,M$25*1.038)</f>
        <v>68945.703840000016</v>
      </c>
      <c r="AR73" s="73">
        <f>IF(Table145[[#This Row],[APS3 Max]]&gt;N$25,Table145[[#This Row],[APS3 Max]]*1.038,N$25*1.038)</f>
        <v>77125.226880000017</v>
      </c>
      <c r="AS73" s="73">
        <f>IF(Table145[[#This Row],[APS4 Min]]&gt;O$25,Table145[[#This Row],[APS4 Min]]*1.038,O$25*1.038)</f>
        <v>77727.599040000001</v>
      </c>
      <c r="AT73" s="73">
        <f>IF(Table145[[#This Row],[APS4 Max]]&gt;P$25,Table145[[#This Row],[APS4 Max]]*1.038,P$25*1.038)</f>
        <v>84619.254720000012</v>
      </c>
      <c r="AU73" s="73">
        <f>IF(Table145[[#This Row],[APS5 Min]]&gt;Q$25,Table145[[#This Row],[APS5 Min]]*1.038,Q$25*1.038)</f>
        <v>84794.136960000003</v>
      </c>
      <c r="AV73" s="73">
        <f>IF(Table145[[#This Row],[APS5 Max]]&gt;R$25,Table145[[#This Row],[APS5 Max]]*1.038,R$25*1.038)</f>
        <v>93020.079360000003</v>
      </c>
      <c r="AW73" s="73">
        <f>IF(Table145[[#This Row],[APS6 Min]]&gt;S$25,Table145[[#This Row],[APS6 Min]]*1.038,S$25*1.038)</f>
        <v>95438.204160000008</v>
      </c>
      <c r="AX73" s="73">
        <f>IF(Table145[[#This Row],[APS6 Max]]&gt;T$25,Table145[[#This Row],[APS6 Max]]*1.038,T$25*1.038)</f>
        <v>108360.05856000002</v>
      </c>
      <c r="AY73" s="73">
        <f>IF(Table145[[#This Row],[EL1 Min]]&gt;U$25,Table145[[#This Row],[EL1 Min]]*1.038,U$25*1.038)</f>
        <v>124860.52176</v>
      </c>
      <c r="AZ73" s="73">
        <f>IF(Table145[[#This Row],[EL1 Max]]&gt;V$25,Table145[[#This Row],[EL1 Max]]*1.038,V$25*1.038)</f>
        <v>134295.52656000003</v>
      </c>
      <c r="BA73" s="73">
        <f>IF(Table145[[#This Row],[EL2 Min]]&gt;W$25,Table145[[#This Row],[EL2 Min]]*1.038,W$25*1.038)</f>
        <v>146942.10336000001</v>
      </c>
      <c r="BB73" s="73">
        <f>IF(Table145[[#This Row],[EL2 Max]]&gt;X$25,Table145[[#This Row],[EL2 Max]]*1.038,X$25*1.038)</f>
        <v>170725.00847999999</v>
      </c>
      <c r="BD73" s="78" t="s">
        <v>97</v>
      </c>
      <c r="BE73" s="80">
        <f>IF(Table143[[#This Row],[APS1 Min]]&gt;I$26,Table143[[#This Row],[APS1 Min]]*1.034,I$26*1.034)</f>
        <v>56369.295840000006</v>
      </c>
      <c r="BF73" s="80">
        <f>IF(Table143[[#This Row],[APS1 Max]]&gt;J$26,Table143[[#This Row],[APS1 Max]]*1.034,J$26*1.034)</f>
        <v>59751.453590400008</v>
      </c>
      <c r="BG73" s="80">
        <f>IF(Table143[[#This Row],[APS2 Min]]&gt;K$26,Table143[[#This Row],[APS2 Min]]*1.034,K$26*1.034)</f>
        <v>62740.700605440004</v>
      </c>
      <c r="BH73" s="80">
        <f>IF(Table143[[#This Row],[APS2 Max]]&gt;L$26,Table143[[#This Row],[APS2 Max]]*1.034,L$26*1.034)</f>
        <v>70787.557114560026</v>
      </c>
      <c r="BI73" s="80">
        <f>IF(Table143[[#This Row],[APS3 Min]]&gt;M$26,Table143[[#This Row],[APS3 Min]]*1.034,M$26*1.034)</f>
        <v>71289.857770560018</v>
      </c>
      <c r="BJ73" s="80">
        <f>IF(Table143[[#This Row],[APS3 Max]]&gt;N$26,Table143[[#This Row],[APS3 Max]]*1.034,N$26*1.034)</f>
        <v>79747.484593920017</v>
      </c>
      <c r="BK73" s="80">
        <f>IF(Table143[[#This Row],[APS4 Min]]&gt;O$26,Table143[[#This Row],[APS4 Min]]*1.034,O$26*1.034)</f>
        <v>80370.337407359999</v>
      </c>
      <c r="BL73" s="80">
        <f>IF(Table143[[#This Row],[APS4 Max]]&gt;P$26,Table143[[#This Row],[APS4 Max]]*1.034,P$26*1.034)</f>
        <v>87496.309380480016</v>
      </c>
      <c r="BM73" s="80">
        <f>IF(Table143[[#This Row],[APS5 Min]]&gt;Q$26,Table143[[#This Row],[APS5 Min]]*1.034,Q$26*1.034)</f>
        <v>87677.13761664</v>
      </c>
      <c r="BN73" s="80">
        <f>IF(Table143[[#This Row],[APS5 Max]]&gt;R$26,Table143[[#This Row],[APS5 Max]]*1.034,R$26*1.034)</f>
        <v>96182.762058240012</v>
      </c>
      <c r="BO73" s="80">
        <f>IF(Table143[[#This Row],[APS6 Min]]&gt;S$26,Table143[[#This Row],[APS6 Min]]*1.034,S$26*1.034)</f>
        <v>98683.103101440007</v>
      </c>
      <c r="BP73" s="80">
        <f>IF(Table143[[#This Row],[APS6 Max]]&gt;T$26,Table143[[#This Row],[APS6 Max]]*1.034,T$26*1.034)</f>
        <v>112044.30055104003</v>
      </c>
      <c r="BQ73" s="80">
        <f>IF(Table143[[#This Row],[EL1 Min]]&gt;U$26,Table143[[#This Row],[EL1 Min]]*1.034,U$26*1.034)</f>
        <v>129105.77949984001</v>
      </c>
      <c r="BR73" s="80">
        <f>IF(Table143[[#This Row],[EL1 Max]]&gt;V$26,Table143[[#This Row],[EL1 Max]]*1.034,V$26*1.034)</f>
        <v>138861.57446304004</v>
      </c>
      <c r="BS73" s="80">
        <f>IF(Table143[[#This Row],[EL2 Min]]&gt;W$26,Table143[[#This Row],[EL2 Min]]*1.034,W$26*1.034)</f>
        <v>151938.13487424</v>
      </c>
      <c r="BT73" s="80">
        <f>IF(Table143[[#This Row],[EL2 Max]]&gt;X$26,Table143[[#This Row],[EL2 Max]]*1.034,X$26*1.034)</f>
        <v>176529.65876831999</v>
      </c>
    </row>
    <row r="74" spans="2:72" x14ac:dyDescent="0.3">
      <c r="B74" s="78" t="s">
        <v>98</v>
      </c>
      <c r="C74" s="80">
        <v>49890</v>
      </c>
      <c r="D74" s="79">
        <v>51888</v>
      </c>
      <c r="E74" s="80">
        <v>56208</v>
      </c>
      <c r="F74" s="79">
        <v>63417</v>
      </c>
      <c r="G74" s="80">
        <v>63867</v>
      </c>
      <c r="H74" s="79">
        <v>71444</v>
      </c>
      <c r="I74" s="80">
        <v>72002</v>
      </c>
      <c r="J74" s="79">
        <v>78386</v>
      </c>
      <c r="K74" s="80">
        <v>78548</v>
      </c>
      <c r="L74" s="79">
        <v>86168</v>
      </c>
      <c r="M74" s="80">
        <v>88408</v>
      </c>
      <c r="N74" s="79">
        <v>100378</v>
      </c>
      <c r="O74" s="80">
        <v>115663</v>
      </c>
      <c r="P74" s="79">
        <v>124403</v>
      </c>
      <c r="Q74" s="80">
        <v>136118</v>
      </c>
      <c r="R74" s="81">
        <v>158149</v>
      </c>
      <c r="S74" s="77"/>
      <c r="T74" s="78" t="s">
        <v>98</v>
      </c>
      <c r="U74" s="80">
        <v>51885.599999999999</v>
      </c>
      <c r="V74" s="79">
        <v>53963.520000000004</v>
      </c>
      <c r="W74" s="80">
        <v>58456.32</v>
      </c>
      <c r="X74" s="79">
        <v>65953.680000000008</v>
      </c>
      <c r="Y74" s="80">
        <v>66421.680000000008</v>
      </c>
      <c r="Z74" s="79">
        <v>74301.760000000009</v>
      </c>
      <c r="AA74" s="80">
        <v>74882.080000000002</v>
      </c>
      <c r="AB74" s="79">
        <v>81521.440000000002</v>
      </c>
      <c r="AC74" s="80">
        <v>81689.919999999998</v>
      </c>
      <c r="AD74" s="79">
        <v>89614.720000000001</v>
      </c>
      <c r="AE74" s="80">
        <v>91944.320000000007</v>
      </c>
      <c r="AF74" s="79">
        <v>104393.12000000001</v>
      </c>
      <c r="AG74" s="80">
        <v>120289.52</v>
      </c>
      <c r="AH74" s="79">
        <v>129379.12000000001</v>
      </c>
      <c r="AI74" s="80">
        <v>141562.72</v>
      </c>
      <c r="AJ74" s="81">
        <v>164474.96</v>
      </c>
      <c r="AK74" s="77"/>
      <c r="AL74" s="78" t="s">
        <v>98</v>
      </c>
      <c r="AM74" s="73">
        <f>IF(Table145[[#This Row],[APS1 Min]]&gt;I$25,Table145[[#This Row],[APS1 Min]]*1.038,I$25*1.038)</f>
        <v>53976</v>
      </c>
      <c r="AN74" s="73">
        <f>IF(Table145[[#This Row],[APS1 Max]]&gt;J$25,Table145[[#This Row],[APS1 Max]]*1.038,J$25*1.038)</f>
        <v>57214.560000000005</v>
      </c>
      <c r="AO74" s="73">
        <f>IF(Table145[[#This Row],[APS2 Min]]&gt;K$25,Table145[[#This Row],[APS2 Min]]*1.038,K$25*1.038)</f>
        <v>60677.660159999999</v>
      </c>
      <c r="AP74" s="73">
        <f>IF(Table145[[#This Row],[APS2 Max]]&gt;L$25,Table145[[#This Row],[APS2 Max]]*1.038,L$25*1.038)</f>
        <v>68459.919840000017</v>
      </c>
      <c r="AQ74" s="73">
        <f>IF(Table145[[#This Row],[APS3 Min]]&gt;M$25,Table145[[#This Row],[APS3 Min]]*1.038,M$25*1.038)</f>
        <v>68945.703840000016</v>
      </c>
      <c r="AR74" s="73">
        <f>IF(Table145[[#This Row],[APS3 Max]]&gt;N$25,Table145[[#This Row],[APS3 Max]]*1.038,N$25*1.038)</f>
        <v>77125.226880000017</v>
      </c>
      <c r="AS74" s="73">
        <f>IF(Table145[[#This Row],[APS4 Min]]&gt;O$25,Table145[[#This Row],[APS4 Min]]*1.038,O$25*1.038)</f>
        <v>77727.599040000001</v>
      </c>
      <c r="AT74" s="73">
        <f>IF(Table145[[#This Row],[APS4 Max]]&gt;P$25,Table145[[#This Row],[APS4 Max]]*1.038,P$25*1.038)</f>
        <v>84619.254720000012</v>
      </c>
      <c r="AU74" s="73">
        <f>IF(Table145[[#This Row],[APS5 Min]]&gt;Q$25,Table145[[#This Row],[APS5 Min]]*1.038,Q$25*1.038)</f>
        <v>84794.136960000003</v>
      </c>
      <c r="AV74" s="73">
        <f>IF(Table145[[#This Row],[APS5 Max]]&gt;R$25,Table145[[#This Row],[APS5 Max]]*1.038,R$25*1.038)</f>
        <v>93020.079360000003</v>
      </c>
      <c r="AW74" s="73">
        <f>IF(Table145[[#This Row],[APS6 Min]]&gt;S$25,Table145[[#This Row],[APS6 Min]]*1.038,S$25*1.038)</f>
        <v>95438.204160000008</v>
      </c>
      <c r="AX74" s="73">
        <f>IF(Table145[[#This Row],[APS6 Max]]&gt;T$25,Table145[[#This Row],[APS6 Max]]*1.038,T$25*1.038)</f>
        <v>108360.05856000002</v>
      </c>
      <c r="AY74" s="73">
        <f>IF(Table145[[#This Row],[EL1 Min]]&gt;U$25,Table145[[#This Row],[EL1 Min]]*1.038,U$25*1.038)</f>
        <v>124860.52176</v>
      </c>
      <c r="AZ74" s="73">
        <f>IF(Table145[[#This Row],[EL1 Max]]&gt;V$25,Table145[[#This Row],[EL1 Max]]*1.038,V$25*1.038)</f>
        <v>134295.52656000003</v>
      </c>
      <c r="BA74" s="73">
        <f>IF(Table145[[#This Row],[EL2 Min]]&gt;W$25,Table145[[#This Row],[EL2 Min]]*1.038,W$25*1.038)</f>
        <v>146942.10336000001</v>
      </c>
      <c r="BB74" s="73">
        <f>IF(Table145[[#This Row],[EL2 Max]]&gt;X$25,Table145[[#This Row],[EL2 Max]]*1.038,X$25*1.038)</f>
        <v>170725.00847999999</v>
      </c>
      <c r="BD74" s="78" t="s">
        <v>98</v>
      </c>
      <c r="BE74" s="80">
        <f>IF(Table143[[#This Row],[APS1 Min]]&gt;I$26,Table143[[#This Row],[APS1 Min]]*1.034,I$26*1.034)</f>
        <v>56369.295840000006</v>
      </c>
      <c r="BF74" s="80">
        <f>IF(Table143[[#This Row],[APS1 Max]]&gt;J$26,Table143[[#This Row],[APS1 Max]]*1.034,J$26*1.034)</f>
        <v>59751.453590400008</v>
      </c>
      <c r="BG74" s="80">
        <f>IF(Table143[[#This Row],[APS2 Min]]&gt;K$26,Table143[[#This Row],[APS2 Min]]*1.034,K$26*1.034)</f>
        <v>62740.700605440004</v>
      </c>
      <c r="BH74" s="80">
        <f>IF(Table143[[#This Row],[APS2 Max]]&gt;L$26,Table143[[#This Row],[APS2 Max]]*1.034,L$26*1.034)</f>
        <v>70787.557114560026</v>
      </c>
      <c r="BI74" s="80">
        <f>IF(Table143[[#This Row],[APS3 Min]]&gt;M$26,Table143[[#This Row],[APS3 Min]]*1.034,M$26*1.034)</f>
        <v>71289.857770560018</v>
      </c>
      <c r="BJ74" s="80">
        <f>IF(Table143[[#This Row],[APS3 Max]]&gt;N$26,Table143[[#This Row],[APS3 Max]]*1.034,N$26*1.034)</f>
        <v>79747.484593920017</v>
      </c>
      <c r="BK74" s="80">
        <f>IF(Table143[[#This Row],[APS4 Min]]&gt;O$26,Table143[[#This Row],[APS4 Min]]*1.034,O$26*1.034)</f>
        <v>80370.337407359999</v>
      </c>
      <c r="BL74" s="80">
        <f>IF(Table143[[#This Row],[APS4 Max]]&gt;P$26,Table143[[#This Row],[APS4 Max]]*1.034,P$26*1.034)</f>
        <v>87496.309380480016</v>
      </c>
      <c r="BM74" s="80">
        <f>IF(Table143[[#This Row],[APS5 Min]]&gt;Q$26,Table143[[#This Row],[APS5 Min]]*1.034,Q$26*1.034)</f>
        <v>87677.13761664</v>
      </c>
      <c r="BN74" s="80">
        <f>IF(Table143[[#This Row],[APS5 Max]]&gt;R$26,Table143[[#This Row],[APS5 Max]]*1.034,R$26*1.034)</f>
        <v>96182.762058240012</v>
      </c>
      <c r="BO74" s="80">
        <f>IF(Table143[[#This Row],[APS6 Min]]&gt;S$26,Table143[[#This Row],[APS6 Min]]*1.034,S$26*1.034)</f>
        <v>98683.103101440007</v>
      </c>
      <c r="BP74" s="80">
        <f>IF(Table143[[#This Row],[APS6 Max]]&gt;T$26,Table143[[#This Row],[APS6 Max]]*1.034,T$26*1.034)</f>
        <v>112044.30055104003</v>
      </c>
      <c r="BQ74" s="80">
        <f>IF(Table143[[#This Row],[EL1 Min]]&gt;U$26,Table143[[#This Row],[EL1 Min]]*1.034,U$26*1.034)</f>
        <v>129105.77949984001</v>
      </c>
      <c r="BR74" s="80">
        <f>IF(Table143[[#This Row],[EL1 Max]]&gt;V$26,Table143[[#This Row],[EL1 Max]]*1.034,V$26*1.034)</f>
        <v>138861.57446304004</v>
      </c>
      <c r="BS74" s="80">
        <f>IF(Table143[[#This Row],[EL2 Min]]&gt;W$26,Table143[[#This Row],[EL2 Min]]*1.034,W$26*1.034)</f>
        <v>151938.13487424</v>
      </c>
      <c r="BT74" s="80">
        <f>IF(Table143[[#This Row],[EL2 Max]]&gt;X$26,Table143[[#This Row],[EL2 Max]]*1.034,X$26*1.034)</f>
        <v>176529.65876831999</v>
      </c>
    </row>
    <row r="75" spans="2:72" x14ac:dyDescent="0.3">
      <c r="B75" s="78" t="s">
        <v>99</v>
      </c>
      <c r="C75" s="80">
        <v>50227</v>
      </c>
      <c r="D75" s="79">
        <v>56382</v>
      </c>
      <c r="E75" s="80">
        <v>56843</v>
      </c>
      <c r="F75" s="79">
        <v>63903</v>
      </c>
      <c r="G75" s="80">
        <v>64749</v>
      </c>
      <c r="H75" s="79">
        <v>71343</v>
      </c>
      <c r="I75" s="80">
        <v>73343</v>
      </c>
      <c r="J75" s="79">
        <v>80071</v>
      </c>
      <c r="K75" s="80">
        <v>80487</v>
      </c>
      <c r="L75" s="79">
        <v>86211</v>
      </c>
      <c r="M75" s="80">
        <v>88175</v>
      </c>
      <c r="N75" s="79">
        <v>100724</v>
      </c>
      <c r="O75" s="80">
        <v>111441</v>
      </c>
      <c r="P75" s="79">
        <v>125705</v>
      </c>
      <c r="Q75" s="80">
        <v>129391</v>
      </c>
      <c r="R75" s="81">
        <v>155309</v>
      </c>
      <c r="S75" s="77"/>
      <c r="T75" s="78" t="s">
        <v>99</v>
      </c>
      <c r="U75" s="80">
        <v>52236.08</v>
      </c>
      <c r="V75" s="79">
        <v>58637.279999999999</v>
      </c>
      <c r="W75" s="80">
        <v>59116.72</v>
      </c>
      <c r="X75" s="79">
        <v>66459.12</v>
      </c>
      <c r="Y75" s="80">
        <v>67338.960000000006</v>
      </c>
      <c r="Z75" s="79">
        <v>74196.72</v>
      </c>
      <c r="AA75" s="80">
        <v>76276.72</v>
      </c>
      <c r="AB75" s="79">
        <v>83273.84</v>
      </c>
      <c r="AC75" s="80">
        <v>83706.48</v>
      </c>
      <c r="AD75" s="79">
        <v>89659.44</v>
      </c>
      <c r="AE75" s="80">
        <v>91702</v>
      </c>
      <c r="AF75" s="79">
        <v>104752.96000000001</v>
      </c>
      <c r="AG75" s="80">
        <v>115898.64</v>
      </c>
      <c r="AH75" s="79">
        <v>130733.20000000001</v>
      </c>
      <c r="AI75" s="80">
        <v>134566.64000000001</v>
      </c>
      <c r="AJ75" s="81">
        <v>161521.36000000002</v>
      </c>
      <c r="AK75" s="77"/>
      <c r="AL75" s="78" t="s">
        <v>99</v>
      </c>
      <c r="AM75" s="73">
        <f>IF(Table145[[#This Row],[APS1 Min]]&gt;I$25,Table145[[#This Row],[APS1 Min]]*1.038,I$25*1.038)</f>
        <v>54221.051040000006</v>
      </c>
      <c r="AN75" s="73">
        <f>IF(Table145[[#This Row],[APS1 Max]]&gt;J$25,Table145[[#This Row],[APS1 Max]]*1.038,J$25*1.038)</f>
        <v>60865.496639999998</v>
      </c>
      <c r="AO75" s="73">
        <f>IF(Table145[[#This Row],[APS2 Min]]&gt;K$25,Table145[[#This Row],[APS2 Min]]*1.038,K$25*1.038)</f>
        <v>61363.155360000004</v>
      </c>
      <c r="AP75" s="73">
        <f>IF(Table145[[#This Row],[APS2 Max]]&gt;L$25,Table145[[#This Row],[APS2 Max]]*1.038,L$25*1.038)</f>
        <v>68984.566559999992</v>
      </c>
      <c r="AQ75" s="73">
        <f>IF(Table145[[#This Row],[APS3 Min]]&gt;M$25,Table145[[#This Row],[APS3 Min]]*1.038,M$25*1.038)</f>
        <v>69897.840480000013</v>
      </c>
      <c r="AR75" s="73">
        <f>IF(Table145[[#This Row],[APS3 Max]]&gt;N$25,Table145[[#This Row],[APS3 Max]]*1.038,N$25*1.038)</f>
        <v>77016.195359999998</v>
      </c>
      <c r="AS75" s="73">
        <f>IF(Table145[[#This Row],[APS4 Min]]&gt;O$25,Table145[[#This Row],[APS4 Min]]*1.038,O$25*1.038)</f>
        <v>79175.235360000006</v>
      </c>
      <c r="AT75" s="73">
        <f>IF(Table145[[#This Row],[APS4 Max]]&gt;P$25,Table145[[#This Row],[APS4 Max]]*1.038,P$25*1.038)</f>
        <v>86438.245920000001</v>
      </c>
      <c r="AU75" s="73">
        <f>IF(Table145[[#This Row],[APS5 Min]]&gt;Q$25,Table145[[#This Row],[APS5 Min]]*1.038,Q$25*1.038)</f>
        <v>86887.326239999995</v>
      </c>
      <c r="AV75" s="73">
        <f>IF(Table145[[#This Row],[APS5 Max]]&gt;R$25,Table145[[#This Row],[APS5 Max]]*1.038,R$25*1.038)</f>
        <v>93066.498720000003</v>
      </c>
      <c r="AW75" s="73">
        <f>IF(Table145[[#This Row],[APS6 Min]]&gt;S$25,Table145[[#This Row],[APS6 Min]]*1.038,S$25*1.038)</f>
        <v>95186.676000000007</v>
      </c>
      <c r="AX75" s="73">
        <f>IF(Table145[[#This Row],[APS6 Max]]&gt;T$25,Table145[[#This Row],[APS6 Max]]*1.038,T$25*1.038)</f>
        <v>108733.57248000002</v>
      </c>
      <c r="AY75" s="73">
        <f>IF(Table145[[#This Row],[EL1 Min]]&gt;U$25,Table145[[#This Row],[EL1 Min]]*1.038,U$25*1.038)</f>
        <v>120302.78832000001</v>
      </c>
      <c r="AZ75" s="73">
        <f>IF(Table145[[#This Row],[EL1 Max]]&gt;V$25,Table145[[#This Row],[EL1 Max]]*1.038,V$25*1.038)</f>
        <v>135701.06160000002</v>
      </c>
      <c r="BA75" s="73">
        <f>IF(Table145[[#This Row],[EL2 Min]]&gt;W$25,Table145[[#This Row],[EL2 Min]]*1.038,W$25*1.038)</f>
        <v>139680.17232000001</v>
      </c>
      <c r="BB75" s="73">
        <f>IF(Table145[[#This Row],[EL2 Max]]&gt;X$25,Table145[[#This Row],[EL2 Max]]*1.038,X$25*1.038)</f>
        <v>167659.17168000003</v>
      </c>
      <c r="BD75" s="78" t="s">
        <v>99</v>
      </c>
      <c r="BE75" s="80">
        <f>IF(Table143[[#This Row],[APS1 Min]]&gt;I$26,Table143[[#This Row],[APS1 Min]]*1.034,I$26*1.034)</f>
        <v>56369.295840000006</v>
      </c>
      <c r="BF75" s="80">
        <f>IF(Table143[[#This Row],[APS1 Max]]&gt;J$26,Table143[[#This Row],[APS1 Max]]*1.034,J$26*1.034)</f>
        <v>62934.923525760001</v>
      </c>
      <c r="BG75" s="80">
        <f>IF(Table143[[#This Row],[APS2 Min]]&gt;K$26,Table143[[#This Row],[APS2 Min]]*1.034,K$26*1.034)</f>
        <v>63449.502642240004</v>
      </c>
      <c r="BH75" s="80">
        <f>IF(Table143[[#This Row],[APS2 Max]]&gt;L$26,Table143[[#This Row],[APS2 Max]]*1.034,L$26*1.034)</f>
        <v>71330.041823039996</v>
      </c>
      <c r="BI75" s="80">
        <f>IF(Table143[[#This Row],[APS3 Min]]&gt;M$26,Table143[[#This Row],[APS3 Min]]*1.034,M$26*1.034)</f>
        <v>72274.367056320014</v>
      </c>
      <c r="BJ75" s="80">
        <f>IF(Table143[[#This Row],[APS3 Max]]&gt;N$26,Table143[[#This Row],[APS3 Max]]*1.034,N$26*1.034)</f>
        <v>79634.746002240005</v>
      </c>
      <c r="BK75" s="80">
        <f>IF(Table143[[#This Row],[APS4 Min]]&gt;O$26,Table143[[#This Row],[APS4 Min]]*1.034,O$26*1.034)</f>
        <v>81867.19336224001</v>
      </c>
      <c r="BL75" s="80">
        <f>IF(Table143[[#This Row],[APS4 Max]]&gt;P$26,Table143[[#This Row],[APS4 Max]]*1.034,P$26*1.034)</f>
        <v>89377.146281280002</v>
      </c>
      <c r="BM75" s="80">
        <f>IF(Table143[[#This Row],[APS5 Min]]&gt;Q$26,Table143[[#This Row],[APS5 Min]]*1.034,Q$26*1.034)</f>
        <v>89841.495332160004</v>
      </c>
      <c r="BN75" s="80">
        <f>IF(Table143[[#This Row],[APS5 Max]]&gt;R$26,Table143[[#This Row],[APS5 Max]]*1.034,R$26*1.034)</f>
        <v>96230.759676480011</v>
      </c>
      <c r="BO75" s="80">
        <f>IF(Table143[[#This Row],[APS6 Min]]&gt;S$26,Table143[[#This Row],[APS6 Min]]*1.034,S$26*1.034)</f>
        <v>98423.02298400001</v>
      </c>
      <c r="BP75" s="80">
        <f>IF(Table143[[#This Row],[APS6 Max]]&gt;T$26,Table143[[#This Row],[APS6 Max]]*1.034,T$26*1.034)</f>
        <v>112430.51394432002</v>
      </c>
      <c r="BQ75" s="80">
        <f>IF(Table143[[#This Row],[EL1 Min]]&gt;U$26,Table143[[#This Row],[EL1 Min]]*1.034,U$26*1.034)</f>
        <v>124393.08312288001</v>
      </c>
      <c r="BR75" s="80">
        <f>IF(Table143[[#This Row],[EL1 Max]]&gt;V$26,Table143[[#This Row],[EL1 Max]]*1.034,V$26*1.034)</f>
        <v>140314.89769440002</v>
      </c>
      <c r="BS75" s="80">
        <f>IF(Table143[[#This Row],[EL2 Min]]&gt;W$26,Table143[[#This Row],[EL2 Min]]*1.034,W$26*1.034)</f>
        <v>144429.29817888001</v>
      </c>
      <c r="BT75" s="80">
        <f>IF(Table143[[#This Row],[EL2 Max]]&gt;X$26,Table143[[#This Row],[EL2 Max]]*1.034,X$26*1.034)</f>
        <v>173359.58351712005</v>
      </c>
    </row>
    <row r="76" spans="2:72" x14ac:dyDescent="0.3">
      <c r="B76" s="78" t="s">
        <v>100</v>
      </c>
      <c r="C76" s="80">
        <v>53262</v>
      </c>
      <c r="D76" s="79">
        <v>58237</v>
      </c>
      <c r="E76" s="80">
        <v>62558</v>
      </c>
      <c r="F76" s="79">
        <v>66664</v>
      </c>
      <c r="G76" s="80">
        <v>69863</v>
      </c>
      <c r="H76" s="79">
        <v>72767</v>
      </c>
      <c r="I76" s="80">
        <v>75996</v>
      </c>
      <c r="J76" s="79">
        <v>81274</v>
      </c>
      <c r="K76" s="80">
        <v>83908</v>
      </c>
      <c r="L76" s="79">
        <v>89706</v>
      </c>
      <c r="M76" s="80">
        <v>94332</v>
      </c>
      <c r="N76" s="79">
        <v>103731</v>
      </c>
      <c r="O76" s="80">
        <v>115996</v>
      </c>
      <c r="P76" s="79">
        <v>128200</v>
      </c>
      <c r="Q76" s="80">
        <v>136498</v>
      </c>
      <c r="R76" s="81">
        <v>163848</v>
      </c>
      <c r="S76" s="77"/>
      <c r="T76" s="78" t="s">
        <v>100</v>
      </c>
      <c r="U76" s="80">
        <v>55392.480000000003</v>
      </c>
      <c r="V76" s="79">
        <v>60566.48</v>
      </c>
      <c r="W76" s="80">
        <v>65060.32</v>
      </c>
      <c r="X76" s="79">
        <v>69330.559999999998</v>
      </c>
      <c r="Y76" s="80">
        <v>72657.52</v>
      </c>
      <c r="Z76" s="79">
        <v>75677.680000000008</v>
      </c>
      <c r="AA76" s="80">
        <v>79035.839999999997</v>
      </c>
      <c r="AB76" s="79">
        <v>84524.96</v>
      </c>
      <c r="AC76" s="80">
        <v>87264.320000000007</v>
      </c>
      <c r="AD76" s="79">
        <v>93294.24</v>
      </c>
      <c r="AE76" s="80">
        <v>98105.279999999999</v>
      </c>
      <c r="AF76" s="79">
        <v>107880.24</v>
      </c>
      <c r="AG76" s="80">
        <v>120635.84000000001</v>
      </c>
      <c r="AH76" s="79">
        <v>133328</v>
      </c>
      <c r="AI76" s="80">
        <v>141957.92000000001</v>
      </c>
      <c r="AJ76" s="81">
        <v>170401.92000000001</v>
      </c>
      <c r="AK76" s="77"/>
      <c r="AL76" s="78" t="s">
        <v>100</v>
      </c>
      <c r="AM76" s="73">
        <f>IF(Table145[[#This Row],[APS1 Min]]&gt;I$25,Table145[[#This Row],[APS1 Min]]*1.038,I$25*1.038)</f>
        <v>57497.394240000009</v>
      </c>
      <c r="AN76" s="73">
        <f>IF(Table145[[#This Row],[APS1 Max]]&gt;J$25,Table145[[#This Row],[APS1 Max]]*1.038,J$25*1.038)</f>
        <v>62868.006240000002</v>
      </c>
      <c r="AO76" s="73">
        <f>IF(Table145[[#This Row],[APS2 Min]]&gt;K$25,Table145[[#This Row],[APS2 Min]]*1.038,K$25*1.038)</f>
        <v>67532.612160000004</v>
      </c>
      <c r="AP76" s="73">
        <f>IF(Table145[[#This Row],[APS2 Max]]&gt;L$25,Table145[[#This Row],[APS2 Max]]*1.038,L$25*1.038)</f>
        <v>71965.121280000007</v>
      </c>
      <c r="AQ76" s="73">
        <f>IF(Table145[[#This Row],[APS3 Min]]&gt;M$25,Table145[[#This Row],[APS3 Min]]*1.038,M$25*1.038)</f>
        <v>75418.50576</v>
      </c>
      <c r="AR76" s="73">
        <f>IF(Table145[[#This Row],[APS3 Max]]&gt;N$25,Table145[[#This Row],[APS3 Max]]*1.038,N$25*1.038)</f>
        <v>78553.431840000005</v>
      </c>
      <c r="AS76" s="73">
        <f>IF(Table145[[#This Row],[APS4 Min]]&gt;O$25,Table145[[#This Row],[APS4 Min]]*1.038,O$25*1.038)</f>
        <v>82039.201919999992</v>
      </c>
      <c r="AT76" s="73">
        <f>IF(Table145[[#This Row],[APS4 Max]]&gt;P$25,Table145[[#This Row],[APS4 Max]]*1.038,P$25*1.038)</f>
        <v>87736.908480000013</v>
      </c>
      <c r="AU76" s="73">
        <f>IF(Table145[[#This Row],[APS5 Min]]&gt;Q$25,Table145[[#This Row],[APS5 Min]]*1.038,Q$25*1.038)</f>
        <v>90580.364160000012</v>
      </c>
      <c r="AV76" s="73">
        <f>IF(Table145[[#This Row],[APS5 Max]]&gt;R$25,Table145[[#This Row],[APS5 Max]]*1.038,R$25*1.038)</f>
        <v>96839.421120000014</v>
      </c>
      <c r="AW76" s="73">
        <f>IF(Table145[[#This Row],[APS6 Min]]&gt;S$25,Table145[[#This Row],[APS6 Min]]*1.038,S$25*1.038)</f>
        <v>101833.28064</v>
      </c>
      <c r="AX76" s="73">
        <f>IF(Table145[[#This Row],[APS6 Max]]&gt;T$25,Table145[[#This Row],[APS6 Max]]*1.038,T$25*1.038)</f>
        <v>111979.68912000001</v>
      </c>
      <c r="AY76" s="73">
        <f>IF(Table145[[#This Row],[EL1 Min]]&gt;U$25,Table145[[#This Row],[EL1 Min]]*1.038,U$25*1.038)</f>
        <v>125220.00192000001</v>
      </c>
      <c r="AZ76" s="73">
        <f>IF(Table145[[#This Row],[EL1 Max]]&gt;V$25,Table145[[#This Row],[EL1 Max]]*1.038,V$25*1.038)</f>
        <v>138394.46400000001</v>
      </c>
      <c r="BA76" s="73">
        <f>IF(Table145[[#This Row],[EL2 Min]]&gt;W$25,Table145[[#This Row],[EL2 Min]]*1.038,W$25*1.038)</f>
        <v>147352.32096000001</v>
      </c>
      <c r="BB76" s="73">
        <f>IF(Table145[[#This Row],[EL2 Max]]&gt;X$25,Table145[[#This Row],[EL2 Max]]*1.038,X$25*1.038)</f>
        <v>176877.19296000001</v>
      </c>
      <c r="BD76" s="78" t="s">
        <v>100</v>
      </c>
      <c r="BE76" s="80">
        <f>IF(Table143[[#This Row],[APS1 Min]]&gt;I$26,Table143[[#This Row],[APS1 Min]]*1.034,I$26*1.034)</f>
        <v>59452.305644160013</v>
      </c>
      <c r="BF76" s="80">
        <f>IF(Table143[[#This Row],[APS1 Max]]&gt;J$26,Table143[[#This Row],[APS1 Max]]*1.034,J$26*1.034)</f>
        <v>65005.518452160002</v>
      </c>
      <c r="BG76" s="80">
        <f>IF(Table143[[#This Row],[APS2 Min]]&gt;K$26,Table143[[#This Row],[APS2 Min]]*1.034,K$26*1.034)</f>
        <v>69828.720973440009</v>
      </c>
      <c r="BH76" s="80">
        <f>IF(Table143[[#This Row],[APS2 Max]]&gt;L$26,Table143[[#This Row],[APS2 Max]]*1.034,L$26*1.034)</f>
        <v>74411.935403520009</v>
      </c>
      <c r="BI76" s="80">
        <f>IF(Table143[[#This Row],[APS3 Min]]&gt;M$26,Table143[[#This Row],[APS3 Min]]*1.034,M$26*1.034)</f>
        <v>77982.734955840002</v>
      </c>
      <c r="BJ76" s="80">
        <f>IF(Table143[[#This Row],[APS3 Max]]&gt;N$26,Table143[[#This Row],[APS3 Max]]*1.034,N$26*1.034)</f>
        <v>81224.24852256001</v>
      </c>
      <c r="BK76" s="80">
        <f>IF(Table143[[#This Row],[APS4 Min]]&gt;O$26,Table143[[#This Row],[APS4 Min]]*1.034,O$26*1.034)</f>
        <v>84828.53478527999</v>
      </c>
      <c r="BL76" s="80">
        <f>IF(Table143[[#This Row],[APS4 Max]]&gt;P$26,Table143[[#This Row],[APS4 Max]]*1.034,P$26*1.034)</f>
        <v>90719.963368320023</v>
      </c>
      <c r="BM76" s="80">
        <f>IF(Table143[[#This Row],[APS5 Min]]&gt;Q$26,Table143[[#This Row],[APS5 Min]]*1.034,Q$26*1.034)</f>
        <v>93660.096541440013</v>
      </c>
      <c r="BN76" s="80">
        <f>IF(Table143[[#This Row],[APS5 Max]]&gt;R$26,Table143[[#This Row],[APS5 Max]]*1.034,R$26*1.034)</f>
        <v>100131.96143808002</v>
      </c>
      <c r="BO76" s="80">
        <f>IF(Table143[[#This Row],[APS6 Min]]&gt;S$26,Table143[[#This Row],[APS6 Min]]*1.034,S$26*1.034)</f>
        <v>105295.61218176001</v>
      </c>
      <c r="BP76" s="80">
        <f>IF(Table143[[#This Row],[APS6 Max]]&gt;T$26,Table143[[#This Row],[APS6 Max]]*1.034,T$26*1.034)</f>
        <v>115786.99855008001</v>
      </c>
      <c r="BQ76" s="80">
        <f>IF(Table143[[#This Row],[EL1 Min]]&gt;U$26,Table143[[#This Row],[EL1 Min]]*1.034,U$26*1.034)</f>
        <v>129477.48198528001</v>
      </c>
      <c r="BR76" s="80">
        <f>IF(Table143[[#This Row],[EL1 Max]]&gt;V$26,Table143[[#This Row],[EL1 Max]]*1.034,V$26*1.034)</f>
        <v>143099.875776</v>
      </c>
      <c r="BS76" s="80">
        <f>IF(Table143[[#This Row],[EL2 Min]]&gt;W$26,Table143[[#This Row],[EL2 Min]]*1.034,W$26*1.034)</f>
        <v>152362.29987264003</v>
      </c>
      <c r="BT76" s="80">
        <f>IF(Table143[[#This Row],[EL2 Max]]&gt;X$26,Table143[[#This Row],[EL2 Max]]*1.034,X$26*1.034)</f>
        <v>182891.01752064002</v>
      </c>
    </row>
    <row r="77" spans="2:72" x14ac:dyDescent="0.3">
      <c r="B77" s="78" t="s">
        <v>101</v>
      </c>
      <c r="C77" s="80">
        <v>53262</v>
      </c>
      <c r="D77" s="79">
        <v>58237</v>
      </c>
      <c r="E77" s="80">
        <v>62558</v>
      </c>
      <c r="F77" s="79">
        <v>66664</v>
      </c>
      <c r="G77" s="80">
        <v>69863</v>
      </c>
      <c r="H77" s="79">
        <v>72767</v>
      </c>
      <c r="I77" s="80">
        <v>75996</v>
      </c>
      <c r="J77" s="79">
        <v>81274</v>
      </c>
      <c r="K77" s="80">
        <v>83908</v>
      </c>
      <c r="L77" s="79">
        <v>89706</v>
      </c>
      <c r="M77" s="80">
        <v>94332</v>
      </c>
      <c r="N77" s="79">
        <v>103731</v>
      </c>
      <c r="O77" s="80">
        <v>115996</v>
      </c>
      <c r="P77" s="79">
        <v>128200</v>
      </c>
      <c r="Q77" s="80">
        <v>136498</v>
      </c>
      <c r="R77" s="81">
        <v>163848</v>
      </c>
      <c r="S77" s="77"/>
      <c r="T77" s="78" t="s">
        <v>101</v>
      </c>
      <c r="U77" s="80">
        <v>55392.480000000003</v>
      </c>
      <c r="V77" s="79">
        <v>60566.48</v>
      </c>
      <c r="W77" s="80">
        <v>65060.32</v>
      </c>
      <c r="X77" s="79">
        <v>69330.559999999998</v>
      </c>
      <c r="Y77" s="80">
        <v>72657.52</v>
      </c>
      <c r="Z77" s="79">
        <v>75677.680000000008</v>
      </c>
      <c r="AA77" s="80">
        <v>79035.839999999997</v>
      </c>
      <c r="AB77" s="79">
        <v>84524.96</v>
      </c>
      <c r="AC77" s="80">
        <v>87264.320000000007</v>
      </c>
      <c r="AD77" s="79">
        <v>93294.24</v>
      </c>
      <c r="AE77" s="80">
        <v>98105.279999999999</v>
      </c>
      <c r="AF77" s="79">
        <v>107880.24</v>
      </c>
      <c r="AG77" s="80">
        <v>120635.84000000001</v>
      </c>
      <c r="AH77" s="79">
        <v>133328</v>
      </c>
      <c r="AI77" s="80">
        <v>141957.92000000001</v>
      </c>
      <c r="AJ77" s="81">
        <v>170401.92000000001</v>
      </c>
      <c r="AK77" s="77"/>
      <c r="AL77" s="78" t="s">
        <v>101</v>
      </c>
      <c r="AM77" s="73">
        <f>IF(Table145[[#This Row],[APS1 Min]]&gt;I$25,Table145[[#This Row],[APS1 Min]]*1.038,I$25*1.038)</f>
        <v>57497.394240000009</v>
      </c>
      <c r="AN77" s="73">
        <f>IF(Table145[[#This Row],[APS1 Max]]&gt;J$25,Table145[[#This Row],[APS1 Max]]*1.038,J$25*1.038)</f>
        <v>62868.006240000002</v>
      </c>
      <c r="AO77" s="73">
        <f>IF(Table145[[#This Row],[APS2 Min]]&gt;K$25,Table145[[#This Row],[APS2 Min]]*1.038,K$25*1.038)</f>
        <v>67532.612160000004</v>
      </c>
      <c r="AP77" s="73">
        <f>IF(Table145[[#This Row],[APS2 Max]]&gt;L$25,Table145[[#This Row],[APS2 Max]]*1.038,L$25*1.038)</f>
        <v>71965.121280000007</v>
      </c>
      <c r="AQ77" s="73">
        <f>IF(Table145[[#This Row],[APS3 Min]]&gt;M$25,Table145[[#This Row],[APS3 Min]]*1.038,M$25*1.038)</f>
        <v>75418.50576</v>
      </c>
      <c r="AR77" s="73">
        <f>IF(Table145[[#This Row],[APS3 Max]]&gt;N$25,Table145[[#This Row],[APS3 Max]]*1.038,N$25*1.038)</f>
        <v>78553.431840000005</v>
      </c>
      <c r="AS77" s="73">
        <f>IF(Table145[[#This Row],[APS4 Min]]&gt;O$25,Table145[[#This Row],[APS4 Min]]*1.038,O$25*1.038)</f>
        <v>82039.201919999992</v>
      </c>
      <c r="AT77" s="73">
        <f>IF(Table145[[#This Row],[APS4 Max]]&gt;P$25,Table145[[#This Row],[APS4 Max]]*1.038,P$25*1.038)</f>
        <v>87736.908480000013</v>
      </c>
      <c r="AU77" s="73">
        <f>IF(Table145[[#This Row],[APS5 Min]]&gt;Q$25,Table145[[#This Row],[APS5 Min]]*1.038,Q$25*1.038)</f>
        <v>90580.364160000012</v>
      </c>
      <c r="AV77" s="73">
        <f>IF(Table145[[#This Row],[APS5 Max]]&gt;R$25,Table145[[#This Row],[APS5 Max]]*1.038,R$25*1.038)</f>
        <v>96839.421120000014</v>
      </c>
      <c r="AW77" s="73">
        <f>IF(Table145[[#This Row],[APS6 Min]]&gt;S$25,Table145[[#This Row],[APS6 Min]]*1.038,S$25*1.038)</f>
        <v>101833.28064</v>
      </c>
      <c r="AX77" s="73">
        <f>IF(Table145[[#This Row],[APS6 Max]]&gt;T$25,Table145[[#This Row],[APS6 Max]]*1.038,T$25*1.038)</f>
        <v>111979.68912000001</v>
      </c>
      <c r="AY77" s="73">
        <f>IF(Table145[[#This Row],[EL1 Min]]&gt;U$25,Table145[[#This Row],[EL1 Min]]*1.038,U$25*1.038)</f>
        <v>125220.00192000001</v>
      </c>
      <c r="AZ77" s="73">
        <f>IF(Table145[[#This Row],[EL1 Max]]&gt;V$25,Table145[[#This Row],[EL1 Max]]*1.038,V$25*1.038)</f>
        <v>138394.46400000001</v>
      </c>
      <c r="BA77" s="73">
        <f>IF(Table145[[#This Row],[EL2 Min]]&gt;W$25,Table145[[#This Row],[EL2 Min]]*1.038,W$25*1.038)</f>
        <v>147352.32096000001</v>
      </c>
      <c r="BB77" s="73">
        <f>IF(Table145[[#This Row],[EL2 Max]]&gt;X$25,Table145[[#This Row],[EL2 Max]]*1.038,X$25*1.038)</f>
        <v>176877.19296000001</v>
      </c>
      <c r="BD77" s="78" t="s">
        <v>101</v>
      </c>
      <c r="BE77" s="80">
        <f>IF(Table143[[#This Row],[APS1 Min]]&gt;I$26,Table143[[#This Row],[APS1 Min]]*1.034,I$26*1.034)</f>
        <v>59452.305644160013</v>
      </c>
      <c r="BF77" s="80">
        <f>IF(Table143[[#This Row],[APS1 Max]]&gt;J$26,Table143[[#This Row],[APS1 Max]]*1.034,J$26*1.034)</f>
        <v>65005.518452160002</v>
      </c>
      <c r="BG77" s="80">
        <f>IF(Table143[[#This Row],[APS2 Min]]&gt;K$26,Table143[[#This Row],[APS2 Min]]*1.034,K$26*1.034)</f>
        <v>69828.720973440009</v>
      </c>
      <c r="BH77" s="80">
        <f>IF(Table143[[#This Row],[APS2 Max]]&gt;L$26,Table143[[#This Row],[APS2 Max]]*1.034,L$26*1.034)</f>
        <v>74411.935403520009</v>
      </c>
      <c r="BI77" s="80">
        <f>IF(Table143[[#This Row],[APS3 Min]]&gt;M$26,Table143[[#This Row],[APS3 Min]]*1.034,M$26*1.034)</f>
        <v>77982.734955840002</v>
      </c>
      <c r="BJ77" s="80">
        <f>IF(Table143[[#This Row],[APS3 Max]]&gt;N$26,Table143[[#This Row],[APS3 Max]]*1.034,N$26*1.034)</f>
        <v>81224.24852256001</v>
      </c>
      <c r="BK77" s="80">
        <f>IF(Table143[[#This Row],[APS4 Min]]&gt;O$26,Table143[[#This Row],[APS4 Min]]*1.034,O$26*1.034)</f>
        <v>84828.53478527999</v>
      </c>
      <c r="BL77" s="80">
        <f>IF(Table143[[#This Row],[APS4 Max]]&gt;P$26,Table143[[#This Row],[APS4 Max]]*1.034,P$26*1.034)</f>
        <v>90719.963368320023</v>
      </c>
      <c r="BM77" s="80">
        <f>IF(Table143[[#This Row],[APS5 Min]]&gt;Q$26,Table143[[#This Row],[APS5 Min]]*1.034,Q$26*1.034)</f>
        <v>93660.096541440013</v>
      </c>
      <c r="BN77" s="80">
        <f>IF(Table143[[#This Row],[APS5 Max]]&gt;R$26,Table143[[#This Row],[APS5 Max]]*1.034,R$26*1.034)</f>
        <v>100131.96143808002</v>
      </c>
      <c r="BO77" s="80">
        <f>IF(Table143[[#This Row],[APS6 Min]]&gt;S$26,Table143[[#This Row],[APS6 Min]]*1.034,S$26*1.034)</f>
        <v>105295.61218176001</v>
      </c>
      <c r="BP77" s="80">
        <f>IF(Table143[[#This Row],[APS6 Max]]&gt;T$26,Table143[[#This Row],[APS6 Max]]*1.034,T$26*1.034)</f>
        <v>115786.99855008001</v>
      </c>
      <c r="BQ77" s="80">
        <f>IF(Table143[[#This Row],[EL1 Min]]&gt;U$26,Table143[[#This Row],[EL1 Min]]*1.034,U$26*1.034)</f>
        <v>129477.48198528001</v>
      </c>
      <c r="BR77" s="80">
        <f>IF(Table143[[#This Row],[EL1 Max]]&gt;V$26,Table143[[#This Row],[EL1 Max]]*1.034,V$26*1.034)</f>
        <v>143099.875776</v>
      </c>
      <c r="BS77" s="80">
        <f>IF(Table143[[#This Row],[EL2 Min]]&gt;W$26,Table143[[#This Row],[EL2 Min]]*1.034,W$26*1.034)</f>
        <v>152362.29987264003</v>
      </c>
      <c r="BT77" s="80">
        <f>IF(Table143[[#This Row],[EL2 Max]]&gt;X$26,Table143[[#This Row],[EL2 Max]]*1.034,X$26*1.034)</f>
        <v>182891.01752064002</v>
      </c>
    </row>
    <row r="78" spans="2:72" x14ac:dyDescent="0.3">
      <c r="B78" s="78" t="s">
        <v>102</v>
      </c>
      <c r="C78" s="80">
        <v>51260</v>
      </c>
      <c r="D78" s="79">
        <v>55983</v>
      </c>
      <c r="E78" s="80">
        <v>59342</v>
      </c>
      <c r="F78" s="79">
        <v>64086</v>
      </c>
      <c r="G78" s="80">
        <v>67249</v>
      </c>
      <c r="H78" s="79">
        <v>73298</v>
      </c>
      <c r="I78" s="80">
        <v>75357</v>
      </c>
      <c r="J78" s="79">
        <v>80336</v>
      </c>
      <c r="K78" s="80">
        <v>83095</v>
      </c>
      <c r="L78" s="79">
        <v>88793</v>
      </c>
      <c r="M78" s="80">
        <v>91617</v>
      </c>
      <c r="N78" s="79">
        <v>103015</v>
      </c>
      <c r="O78" s="80">
        <v>114090</v>
      </c>
      <c r="P78" s="79">
        <v>127619</v>
      </c>
      <c r="Q78" s="80">
        <v>137833</v>
      </c>
      <c r="R78" s="81">
        <v>155667</v>
      </c>
      <c r="S78" s="77"/>
      <c r="T78" s="78" t="s">
        <v>102</v>
      </c>
      <c r="U78" s="80">
        <v>53310.400000000001</v>
      </c>
      <c r="V78" s="79">
        <v>58222.32</v>
      </c>
      <c r="W78" s="80">
        <v>61715.68</v>
      </c>
      <c r="X78" s="79">
        <v>66649.440000000002</v>
      </c>
      <c r="Y78" s="80">
        <v>69938.960000000006</v>
      </c>
      <c r="Z78" s="79">
        <v>76229.919999999998</v>
      </c>
      <c r="AA78" s="80">
        <v>78371.28</v>
      </c>
      <c r="AB78" s="79">
        <v>83549.440000000002</v>
      </c>
      <c r="AC78" s="80">
        <v>86418.8</v>
      </c>
      <c r="AD78" s="79">
        <v>92344.72</v>
      </c>
      <c r="AE78" s="80">
        <v>95281.680000000008</v>
      </c>
      <c r="AF78" s="79">
        <v>107135.6</v>
      </c>
      <c r="AG78" s="80">
        <v>118653.6</v>
      </c>
      <c r="AH78" s="79">
        <v>132723.76</v>
      </c>
      <c r="AI78" s="80">
        <v>143346.32</v>
      </c>
      <c r="AJ78" s="81">
        <v>161893.68</v>
      </c>
      <c r="AK78" s="77"/>
      <c r="AL78" s="78" t="s">
        <v>102</v>
      </c>
      <c r="AM78" s="73">
        <f>IF(Table145[[#This Row],[APS1 Min]]&gt;I$25,Table145[[#This Row],[APS1 Min]]*1.038,I$25*1.038)</f>
        <v>55336.195200000002</v>
      </c>
      <c r="AN78" s="73">
        <f>IF(Table145[[#This Row],[APS1 Max]]&gt;J$25,Table145[[#This Row],[APS1 Max]]*1.038,J$25*1.038)</f>
        <v>60434.76816</v>
      </c>
      <c r="AO78" s="73">
        <f>IF(Table145[[#This Row],[APS2 Min]]&gt;K$25,Table145[[#This Row],[APS2 Min]]*1.038,K$25*1.038)</f>
        <v>64060.875840000001</v>
      </c>
      <c r="AP78" s="73">
        <f>IF(Table145[[#This Row],[APS2 Max]]&gt;L$25,Table145[[#This Row],[APS2 Max]]*1.038,L$25*1.038)</f>
        <v>69182.118719999999</v>
      </c>
      <c r="AQ78" s="73">
        <f>IF(Table145[[#This Row],[APS3 Min]]&gt;M$25,Table145[[#This Row],[APS3 Min]]*1.038,M$25*1.038)</f>
        <v>72596.640480000002</v>
      </c>
      <c r="AR78" s="73">
        <f>IF(Table145[[#This Row],[APS3 Max]]&gt;N$25,Table145[[#This Row],[APS3 Max]]*1.038,N$25*1.038)</f>
        <v>79126.656960000008</v>
      </c>
      <c r="AS78" s="73">
        <f>IF(Table145[[#This Row],[APS4 Min]]&gt;O$25,Table145[[#This Row],[APS4 Min]]*1.038,O$25*1.038)</f>
        <v>81349.388640000005</v>
      </c>
      <c r="AT78" s="73">
        <f>IF(Table145[[#This Row],[APS4 Max]]&gt;P$25,Table145[[#This Row],[APS4 Max]]*1.038,P$25*1.038)</f>
        <v>86724.31872000001</v>
      </c>
      <c r="AU78" s="73">
        <f>IF(Table145[[#This Row],[APS5 Min]]&gt;Q$25,Table145[[#This Row],[APS5 Min]]*1.038,Q$25*1.038)</f>
        <v>89702.714400000012</v>
      </c>
      <c r="AV78" s="73">
        <f>IF(Table145[[#This Row],[APS5 Max]]&gt;R$25,Table145[[#This Row],[APS5 Max]]*1.038,R$25*1.038)</f>
        <v>95853.819360000009</v>
      </c>
      <c r="AW78" s="73">
        <f>IF(Table145[[#This Row],[APS6 Min]]&gt;S$25,Table145[[#This Row],[APS6 Min]]*1.038,S$25*1.038)</f>
        <v>98902.38384000001</v>
      </c>
      <c r="AX78" s="73">
        <f>IF(Table145[[#This Row],[APS6 Max]]&gt;T$25,Table145[[#This Row],[APS6 Max]]*1.038,T$25*1.038)</f>
        <v>111206.75280000002</v>
      </c>
      <c r="AY78" s="73">
        <f>IF(Table145[[#This Row],[EL1 Min]]&gt;U$25,Table145[[#This Row],[EL1 Min]]*1.038,U$25*1.038)</f>
        <v>123162.43680000001</v>
      </c>
      <c r="AZ78" s="73">
        <f>IF(Table145[[#This Row],[EL1 Max]]&gt;V$25,Table145[[#This Row],[EL1 Max]]*1.038,V$25*1.038)</f>
        <v>137767.26288000002</v>
      </c>
      <c r="BA78" s="73">
        <f>IF(Table145[[#This Row],[EL2 Min]]&gt;W$25,Table145[[#This Row],[EL2 Min]]*1.038,W$25*1.038)</f>
        <v>148793.48016000001</v>
      </c>
      <c r="BB78" s="73">
        <f>IF(Table145[[#This Row],[EL2 Max]]&gt;X$25,Table145[[#This Row],[EL2 Max]]*1.038,X$25*1.038)</f>
        <v>168045.63983999999</v>
      </c>
      <c r="BD78" s="78" t="s">
        <v>102</v>
      </c>
      <c r="BE78" s="80">
        <f>IF(Table143[[#This Row],[APS1 Min]]&gt;I$26,Table143[[#This Row],[APS1 Min]]*1.034,I$26*1.034)</f>
        <v>57217.625836800005</v>
      </c>
      <c r="BF78" s="80">
        <f>IF(Table143[[#This Row],[APS1 Max]]&gt;J$26,Table143[[#This Row],[APS1 Max]]*1.034,J$26*1.034)</f>
        <v>62489.550277440001</v>
      </c>
      <c r="BG78" s="80">
        <f>IF(Table143[[#This Row],[APS2 Min]]&gt;K$26,Table143[[#This Row],[APS2 Min]]*1.034,K$26*1.034)</f>
        <v>66238.945618559999</v>
      </c>
      <c r="BH78" s="80">
        <f>IF(Table143[[#This Row],[APS2 Max]]&gt;L$26,Table143[[#This Row],[APS2 Max]]*1.034,L$26*1.034)</f>
        <v>71534.310756480001</v>
      </c>
      <c r="BI78" s="80">
        <f>IF(Table143[[#This Row],[APS3 Min]]&gt;M$26,Table143[[#This Row],[APS3 Min]]*1.034,M$26*1.034)</f>
        <v>75064.926256320003</v>
      </c>
      <c r="BJ78" s="80">
        <f>IF(Table143[[#This Row],[APS3 Max]]&gt;N$26,Table143[[#This Row],[APS3 Max]]*1.034,N$26*1.034)</f>
        <v>81816.96329664001</v>
      </c>
      <c r="BK78" s="80">
        <f>IF(Table143[[#This Row],[APS4 Min]]&gt;O$26,Table143[[#This Row],[APS4 Min]]*1.034,O$26*1.034)</f>
        <v>84115.26785376</v>
      </c>
      <c r="BL78" s="80">
        <f>IF(Table143[[#This Row],[APS4 Max]]&gt;P$26,Table143[[#This Row],[APS4 Max]]*1.034,P$26*1.034)</f>
        <v>89672.945556480016</v>
      </c>
      <c r="BM78" s="80">
        <f>IF(Table143[[#This Row],[APS5 Min]]&gt;Q$26,Table143[[#This Row],[APS5 Min]]*1.034,Q$26*1.034)</f>
        <v>92752.606689600012</v>
      </c>
      <c r="BN78" s="80">
        <f>IF(Table143[[#This Row],[APS5 Max]]&gt;R$26,Table143[[#This Row],[APS5 Max]]*1.034,R$26*1.034)</f>
        <v>99112.849218240008</v>
      </c>
      <c r="BO78" s="80">
        <f>IF(Table143[[#This Row],[APS6 Min]]&gt;S$26,Table143[[#This Row],[APS6 Min]]*1.034,S$26*1.034)</f>
        <v>102265.06489056001</v>
      </c>
      <c r="BP78" s="80">
        <f>IF(Table143[[#This Row],[APS6 Max]]&gt;T$26,Table143[[#This Row],[APS6 Max]]*1.034,T$26*1.034)</f>
        <v>114987.78239520002</v>
      </c>
      <c r="BQ78" s="80">
        <f>IF(Table143[[#This Row],[EL1 Min]]&gt;U$26,Table143[[#This Row],[EL1 Min]]*1.034,U$26*1.034)</f>
        <v>127349.95965120001</v>
      </c>
      <c r="BR78" s="80">
        <f>IF(Table143[[#This Row],[EL1 Max]]&gt;V$26,Table143[[#This Row],[EL1 Max]]*1.034,V$26*1.034)</f>
        <v>142451.34981792004</v>
      </c>
      <c r="BS78" s="80">
        <f>IF(Table143[[#This Row],[EL2 Min]]&gt;W$26,Table143[[#This Row],[EL2 Min]]*1.034,W$26*1.034)</f>
        <v>153852.45848544</v>
      </c>
      <c r="BT78" s="80">
        <f>IF(Table143[[#This Row],[EL2 Max]]&gt;X$26,Table143[[#This Row],[EL2 Max]]*1.034,X$26*1.034)</f>
        <v>173759.19159455999</v>
      </c>
    </row>
    <row r="79" spans="2:72" x14ac:dyDescent="0.3">
      <c r="B79" s="78" t="s">
        <v>103</v>
      </c>
      <c r="C79" s="80">
        <v>50158</v>
      </c>
      <c r="D79" s="79">
        <v>53795</v>
      </c>
      <c r="E79" s="80">
        <v>56184</v>
      </c>
      <c r="F79" s="79">
        <v>62520</v>
      </c>
      <c r="G79" s="80">
        <v>64930</v>
      </c>
      <c r="H79" s="79">
        <v>70451</v>
      </c>
      <c r="I79" s="80">
        <v>73563</v>
      </c>
      <c r="J79" s="79">
        <v>79070</v>
      </c>
      <c r="K79" s="80">
        <v>80789</v>
      </c>
      <c r="L79" s="79">
        <v>86277</v>
      </c>
      <c r="M79" s="80">
        <v>88490</v>
      </c>
      <c r="N79" s="79">
        <v>99464</v>
      </c>
      <c r="O79" s="80">
        <v>110255</v>
      </c>
      <c r="P79" s="79">
        <v>125152</v>
      </c>
      <c r="Q79" s="80">
        <v>129952</v>
      </c>
      <c r="R79" s="81">
        <v>153215</v>
      </c>
      <c r="S79" s="77"/>
      <c r="T79" s="78" t="s">
        <v>103</v>
      </c>
      <c r="U79" s="80">
        <v>52164.32</v>
      </c>
      <c r="V79" s="79">
        <v>55946.8</v>
      </c>
      <c r="W79" s="80">
        <v>58431.360000000001</v>
      </c>
      <c r="X79" s="79">
        <v>65020.800000000003</v>
      </c>
      <c r="Y79" s="80">
        <v>67527.199999999997</v>
      </c>
      <c r="Z79" s="79">
        <v>73269.040000000008</v>
      </c>
      <c r="AA79" s="80">
        <v>76505.52</v>
      </c>
      <c r="AB79" s="79">
        <v>82232.800000000003</v>
      </c>
      <c r="AC79" s="80">
        <v>84020.56</v>
      </c>
      <c r="AD79" s="79">
        <v>89728.08</v>
      </c>
      <c r="AE79" s="80">
        <v>92029.6</v>
      </c>
      <c r="AF79" s="79">
        <v>103442.56</v>
      </c>
      <c r="AG79" s="80">
        <v>114665.2</v>
      </c>
      <c r="AH79" s="79">
        <v>130158.08</v>
      </c>
      <c r="AI79" s="80">
        <v>135150.08000000002</v>
      </c>
      <c r="AJ79" s="81">
        <v>159343.6</v>
      </c>
      <c r="AK79" s="77"/>
      <c r="AL79" s="78" t="s">
        <v>103</v>
      </c>
      <c r="AM79" s="73">
        <f>IF(Table145[[#This Row],[APS1 Min]]&gt;I$25,Table145[[#This Row],[APS1 Min]]*1.038,I$25*1.038)</f>
        <v>54146.564160000002</v>
      </c>
      <c r="AN79" s="73">
        <f>IF(Table145[[#This Row],[APS1 Max]]&gt;J$25,Table145[[#This Row],[APS1 Max]]*1.038,J$25*1.038)</f>
        <v>58072.778400000003</v>
      </c>
      <c r="AO79" s="73">
        <f>IF(Table145[[#This Row],[APS2 Min]]&gt;K$25,Table145[[#This Row],[APS2 Min]]*1.038,K$25*1.038)</f>
        <v>60651.751680000001</v>
      </c>
      <c r="AP79" s="73">
        <f>IF(Table145[[#This Row],[APS2 Max]]&gt;L$25,Table145[[#This Row],[APS2 Max]]*1.038,L$25*1.038)</f>
        <v>67491.590400000001</v>
      </c>
      <c r="AQ79" s="73">
        <f>IF(Table145[[#This Row],[APS3 Min]]&gt;M$25,Table145[[#This Row],[APS3 Min]]*1.038,M$25*1.038)</f>
        <v>70093.233599999992</v>
      </c>
      <c r="AR79" s="73">
        <f>IF(Table145[[#This Row],[APS3 Max]]&gt;N$25,Table145[[#This Row],[APS3 Max]]*1.038,N$25*1.038)</f>
        <v>76053.263520000008</v>
      </c>
      <c r="AS79" s="73">
        <f>IF(Table145[[#This Row],[APS4 Min]]&gt;O$25,Table145[[#This Row],[APS4 Min]]*1.038,O$25*1.038)</f>
        <v>79412.729760000002</v>
      </c>
      <c r="AT79" s="73">
        <f>IF(Table145[[#This Row],[APS4 Max]]&gt;P$25,Table145[[#This Row],[APS4 Max]]*1.038,P$25*1.038)</f>
        <v>85357.646400000012</v>
      </c>
      <c r="AU79" s="73">
        <f>IF(Table145[[#This Row],[APS5 Min]]&gt;Q$25,Table145[[#This Row],[APS5 Min]]*1.038,Q$25*1.038)</f>
        <v>87213.341279999993</v>
      </c>
      <c r="AV79" s="73">
        <f>IF(Table145[[#This Row],[APS5 Max]]&gt;R$25,Table145[[#This Row],[APS5 Max]]*1.038,R$25*1.038)</f>
        <v>93137.747040000002</v>
      </c>
      <c r="AW79" s="73">
        <f>IF(Table145[[#This Row],[APS6 Min]]&gt;S$25,Table145[[#This Row],[APS6 Min]]*1.038,S$25*1.038)</f>
        <v>95526.724800000011</v>
      </c>
      <c r="AX79" s="73">
        <f>IF(Table145[[#This Row],[APS6 Max]]&gt;T$25,Table145[[#This Row],[APS6 Max]]*1.038,T$25*1.038)</f>
        <v>107373.37728</v>
      </c>
      <c r="AY79" s="73">
        <f>IF(Table145[[#This Row],[EL1 Min]]&gt;U$25,Table145[[#This Row],[EL1 Min]]*1.038,U$25*1.038)</f>
        <v>119022.4776</v>
      </c>
      <c r="AZ79" s="73">
        <f>IF(Table145[[#This Row],[EL1 Max]]&gt;V$25,Table145[[#This Row],[EL1 Max]]*1.038,V$25*1.038)</f>
        <v>135104.08704000001</v>
      </c>
      <c r="BA79" s="73">
        <f>IF(Table145[[#This Row],[EL2 Min]]&gt;W$25,Table145[[#This Row],[EL2 Min]]*1.038,W$25*1.038)</f>
        <v>140285.78304000001</v>
      </c>
      <c r="BB79" s="73">
        <f>IF(Table145[[#This Row],[EL2 Max]]&gt;X$25,Table145[[#This Row],[EL2 Max]]*1.038,X$25*1.038)</f>
        <v>165398.6568</v>
      </c>
      <c r="BD79" s="78" t="s">
        <v>103</v>
      </c>
      <c r="BE79" s="80">
        <f>IF(Table143[[#This Row],[APS1 Min]]&gt;I$26,Table143[[#This Row],[APS1 Min]]*1.034,I$26*1.034)</f>
        <v>56369.295840000006</v>
      </c>
      <c r="BF79" s="80">
        <f>IF(Table143[[#This Row],[APS1 Max]]&gt;J$26,Table143[[#This Row],[APS1 Max]]*1.034,J$26*1.034)</f>
        <v>60047.252865600007</v>
      </c>
      <c r="BG79" s="80">
        <f>IF(Table143[[#This Row],[APS2 Min]]&gt;K$26,Table143[[#This Row],[APS2 Min]]*1.034,K$26*1.034)</f>
        <v>62713.911237120003</v>
      </c>
      <c r="BH79" s="80">
        <f>IF(Table143[[#This Row],[APS2 Max]]&gt;L$26,Table143[[#This Row],[APS2 Max]]*1.034,L$26*1.034)</f>
        <v>69786.304473600001</v>
      </c>
      <c r="BI79" s="80">
        <f>IF(Table143[[#This Row],[APS3 Min]]&gt;M$26,Table143[[#This Row],[APS3 Min]]*1.034,M$26*1.034)</f>
        <v>72476.403542399989</v>
      </c>
      <c r="BJ79" s="80">
        <f>IF(Table143[[#This Row],[APS3 Max]]&gt;N$26,Table143[[#This Row],[APS3 Max]]*1.034,N$26*1.034)</f>
        <v>78639.074479680014</v>
      </c>
      <c r="BK79" s="80">
        <f>IF(Table143[[#This Row],[APS4 Min]]&gt;O$26,Table143[[#This Row],[APS4 Min]]*1.034,O$26*1.034)</f>
        <v>82112.762571840009</v>
      </c>
      <c r="BL79" s="80">
        <f>IF(Table143[[#This Row],[APS4 Max]]&gt;P$26,Table143[[#This Row],[APS4 Max]]*1.034,P$26*1.034)</f>
        <v>88259.80637760002</v>
      </c>
      <c r="BM79" s="80">
        <f>IF(Table143[[#This Row],[APS5 Min]]&gt;Q$26,Table143[[#This Row],[APS5 Min]]*1.034,Q$26*1.034)</f>
        <v>90178.594883519996</v>
      </c>
      <c r="BN79" s="80">
        <f>IF(Table143[[#This Row],[APS5 Max]]&gt;R$26,Table143[[#This Row],[APS5 Max]]*1.034,R$26*1.034)</f>
        <v>96304.430439360003</v>
      </c>
      <c r="BO79" s="80">
        <f>IF(Table143[[#This Row],[APS6 Min]]&gt;S$26,Table143[[#This Row],[APS6 Min]]*1.034,S$26*1.034)</f>
        <v>98774.633443200015</v>
      </c>
      <c r="BP79" s="80">
        <f>IF(Table143[[#This Row],[APS6 Max]]&gt;T$26,Table143[[#This Row],[APS6 Max]]*1.034,T$26*1.034)</f>
        <v>111024.07210752</v>
      </c>
      <c r="BQ79" s="80">
        <f>IF(Table143[[#This Row],[EL1 Min]]&gt;U$26,Table143[[#This Row],[EL1 Min]]*1.034,U$26*1.034)</f>
        <v>123069.2418384</v>
      </c>
      <c r="BR79" s="80">
        <f>IF(Table143[[#This Row],[EL1 Max]]&gt;V$26,Table143[[#This Row],[EL1 Max]]*1.034,V$26*1.034)</f>
        <v>139697.62599936003</v>
      </c>
      <c r="BS79" s="80">
        <f>IF(Table143[[#This Row],[EL2 Min]]&gt;W$26,Table143[[#This Row],[EL2 Min]]*1.034,W$26*1.034)</f>
        <v>145055.49966336001</v>
      </c>
      <c r="BT79" s="80">
        <f>IF(Table143[[#This Row],[EL2 Max]]&gt;X$26,Table143[[#This Row],[EL2 Max]]*1.034,X$26*1.034)</f>
        <v>171022.21113119999</v>
      </c>
    </row>
    <row r="80" spans="2:72" x14ac:dyDescent="0.3">
      <c r="B80" s="78" t="s">
        <v>104</v>
      </c>
      <c r="C80" s="80">
        <v>55293</v>
      </c>
      <c r="D80" s="79">
        <v>61832</v>
      </c>
      <c r="E80" s="80">
        <v>62903</v>
      </c>
      <c r="F80" s="79">
        <v>67966</v>
      </c>
      <c r="G80" s="80">
        <v>69389</v>
      </c>
      <c r="H80" s="79">
        <v>76886</v>
      </c>
      <c r="I80" s="80">
        <v>77958</v>
      </c>
      <c r="J80" s="79">
        <v>84295</v>
      </c>
      <c r="K80" s="80">
        <v>85366</v>
      </c>
      <c r="L80" s="79">
        <v>92763</v>
      </c>
      <c r="M80" s="80">
        <v>93834</v>
      </c>
      <c r="N80" s="79">
        <v>107874</v>
      </c>
      <c r="O80" s="80">
        <v>113905</v>
      </c>
      <c r="P80" s="79">
        <v>139011</v>
      </c>
      <c r="Q80" s="80">
        <v>141154</v>
      </c>
      <c r="R80" s="81">
        <v>173683</v>
      </c>
      <c r="S80" s="77"/>
      <c r="T80" s="78" t="s">
        <v>104</v>
      </c>
      <c r="U80" s="80">
        <v>57504.72</v>
      </c>
      <c r="V80" s="79">
        <v>64305.279999999999</v>
      </c>
      <c r="W80" s="80">
        <v>65419.12</v>
      </c>
      <c r="X80" s="79">
        <v>70684.639999999999</v>
      </c>
      <c r="Y80" s="80">
        <v>72164.56</v>
      </c>
      <c r="Z80" s="79">
        <v>79961.440000000002</v>
      </c>
      <c r="AA80" s="80">
        <v>81076.320000000007</v>
      </c>
      <c r="AB80" s="79">
        <v>87666.8</v>
      </c>
      <c r="AC80" s="80">
        <v>88780.64</v>
      </c>
      <c r="AD80" s="79">
        <v>96473.52</v>
      </c>
      <c r="AE80" s="80">
        <v>97587.36</v>
      </c>
      <c r="AF80" s="79">
        <v>112188.96</v>
      </c>
      <c r="AG80" s="80">
        <v>118461.2</v>
      </c>
      <c r="AH80" s="79">
        <v>144571.44</v>
      </c>
      <c r="AI80" s="80">
        <v>146800.16</v>
      </c>
      <c r="AJ80" s="81">
        <v>180630.32</v>
      </c>
      <c r="AK80" s="77"/>
      <c r="AL80" s="78" t="s">
        <v>104</v>
      </c>
      <c r="AM80" s="73">
        <f>IF(Table145[[#This Row],[APS1 Min]]&gt;I$25,Table145[[#This Row],[APS1 Min]]*1.038,I$25*1.038)</f>
        <v>59689.899360000003</v>
      </c>
      <c r="AN80" s="73">
        <f>IF(Table145[[#This Row],[APS1 Max]]&gt;J$25,Table145[[#This Row],[APS1 Max]]*1.038,J$25*1.038)</f>
        <v>66748.880640000003</v>
      </c>
      <c r="AO80" s="73">
        <f>IF(Table145[[#This Row],[APS2 Min]]&gt;K$25,Table145[[#This Row],[APS2 Min]]*1.038,K$25*1.038)</f>
        <v>67905.046560000003</v>
      </c>
      <c r="AP80" s="73">
        <f>IF(Table145[[#This Row],[APS2 Max]]&gt;L$25,Table145[[#This Row],[APS2 Max]]*1.038,L$25*1.038)</f>
        <v>73370.656319999995</v>
      </c>
      <c r="AQ80" s="73">
        <f>IF(Table145[[#This Row],[APS3 Min]]&gt;M$25,Table145[[#This Row],[APS3 Min]]*1.038,M$25*1.038)</f>
        <v>74906.813280000002</v>
      </c>
      <c r="AR80" s="73">
        <f>IF(Table145[[#This Row],[APS3 Max]]&gt;N$25,Table145[[#This Row],[APS3 Max]]*1.038,N$25*1.038)</f>
        <v>82999.974719999998</v>
      </c>
      <c r="AS80" s="73">
        <f>IF(Table145[[#This Row],[APS4 Min]]&gt;O$25,Table145[[#This Row],[APS4 Min]]*1.038,O$25*1.038)</f>
        <v>84157.220160000012</v>
      </c>
      <c r="AT80" s="73">
        <f>IF(Table145[[#This Row],[APS4 Max]]&gt;P$25,Table145[[#This Row],[APS4 Max]]*1.038,P$25*1.038)</f>
        <v>90998.138400000011</v>
      </c>
      <c r="AU80" s="73">
        <f>IF(Table145[[#This Row],[APS5 Min]]&gt;Q$25,Table145[[#This Row],[APS5 Min]]*1.038,Q$25*1.038)</f>
        <v>92154.304319999996</v>
      </c>
      <c r="AV80" s="73">
        <f>IF(Table145[[#This Row],[APS5 Max]]&gt;R$25,Table145[[#This Row],[APS5 Max]]*1.038,R$25*1.038)</f>
        <v>100139.51376</v>
      </c>
      <c r="AW80" s="73">
        <f>IF(Table145[[#This Row],[APS6 Min]]&gt;S$25,Table145[[#This Row],[APS6 Min]]*1.038,S$25*1.038)</f>
        <v>101295.67968</v>
      </c>
      <c r="AX80" s="73">
        <f>IF(Table145[[#This Row],[APS6 Max]]&gt;T$25,Table145[[#This Row],[APS6 Max]]*1.038,T$25*1.038)</f>
        <v>116452.14048000002</v>
      </c>
      <c r="AY80" s="73">
        <f>IF(Table145[[#This Row],[EL1 Min]]&gt;U$25,Table145[[#This Row],[EL1 Min]]*1.038,U$25*1.038)</f>
        <v>122962.72560000001</v>
      </c>
      <c r="AZ80" s="73">
        <f>IF(Table145[[#This Row],[EL1 Max]]&gt;V$25,Table145[[#This Row],[EL1 Max]]*1.038,V$25*1.038)</f>
        <v>150065.15472000002</v>
      </c>
      <c r="BA80" s="73">
        <f>IF(Table145[[#This Row],[EL2 Min]]&gt;W$25,Table145[[#This Row],[EL2 Min]]*1.038,W$25*1.038)</f>
        <v>152378.56608000002</v>
      </c>
      <c r="BB80" s="73">
        <f>IF(Table145[[#This Row],[EL2 Max]]&gt;X$25,Table145[[#This Row],[EL2 Max]]*1.038,X$25*1.038)</f>
        <v>187494.27216000002</v>
      </c>
      <c r="BD80" s="78" t="s">
        <v>104</v>
      </c>
      <c r="BE80" s="80">
        <f>IF(Table143[[#This Row],[APS1 Min]]&gt;I$26,Table143[[#This Row],[APS1 Min]]*1.034,I$26*1.034)</f>
        <v>61719.355938240005</v>
      </c>
      <c r="BF80" s="80">
        <f>IF(Table143[[#This Row],[APS1 Max]]&gt;J$26,Table143[[#This Row],[APS1 Max]]*1.034,J$26*1.034)</f>
        <v>69018.342581760007</v>
      </c>
      <c r="BG80" s="80">
        <f>IF(Table143[[#This Row],[APS2 Min]]&gt;K$26,Table143[[#This Row],[APS2 Min]]*1.034,K$26*1.034)</f>
        <v>70213.81814304</v>
      </c>
      <c r="BH80" s="80">
        <f>IF(Table143[[#This Row],[APS2 Max]]&gt;L$26,Table143[[#This Row],[APS2 Max]]*1.034,L$26*1.034)</f>
        <v>75865.258634879996</v>
      </c>
      <c r="BI80" s="80">
        <f>IF(Table143[[#This Row],[APS3 Min]]&gt;M$26,Table143[[#This Row],[APS3 Min]]*1.034,M$26*1.034)</f>
        <v>77453.644931520001</v>
      </c>
      <c r="BJ80" s="80">
        <f>IF(Table143[[#This Row],[APS3 Max]]&gt;N$26,Table143[[#This Row],[APS3 Max]]*1.034,N$26*1.034)</f>
        <v>85821.973860480008</v>
      </c>
      <c r="BK80" s="80">
        <f>IF(Table143[[#This Row],[APS4 Min]]&gt;O$26,Table143[[#This Row],[APS4 Min]]*1.034,O$26*1.034)</f>
        <v>87018.565645440016</v>
      </c>
      <c r="BL80" s="80">
        <f>IF(Table143[[#This Row],[APS4 Max]]&gt;P$26,Table143[[#This Row],[APS4 Max]]*1.034,P$26*1.034)</f>
        <v>94092.075105600015</v>
      </c>
      <c r="BM80" s="80">
        <f>IF(Table143[[#This Row],[APS5 Min]]&gt;Q$26,Table143[[#This Row],[APS5 Min]]*1.034,Q$26*1.034)</f>
        <v>95287.550666879994</v>
      </c>
      <c r="BN80" s="80">
        <f>IF(Table143[[#This Row],[APS5 Max]]&gt;R$26,Table143[[#This Row],[APS5 Max]]*1.034,R$26*1.034)</f>
        <v>103544.25722784</v>
      </c>
      <c r="BO80" s="80">
        <f>IF(Table143[[#This Row],[APS6 Min]]&gt;S$26,Table143[[#This Row],[APS6 Min]]*1.034,S$26*1.034)</f>
        <v>104739.73278912001</v>
      </c>
      <c r="BP80" s="80">
        <f>IF(Table143[[#This Row],[APS6 Max]]&gt;T$26,Table143[[#This Row],[APS6 Max]]*1.034,T$26*1.034)</f>
        <v>120411.51325632002</v>
      </c>
      <c r="BQ80" s="80">
        <f>IF(Table143[[#This Row],[EL1 Min]]&gt;U$26,Table143[[#This Row],[EL1 Min]]*1.034,U$26*1.034)</f>
        <v>127143.45827040001</v>
      </c>
      <c r="BR80" s="80">
        <f>IF(Table143[[#This Row],[EL1 Max]]&gt;V$26,Table143[[#This Row],[EL1 Max]]*1.034,V$26*1.034)</f>
        <v>155167.36998048003</v>
      </c>
      <c r="BS80" s="80">
        <f>IF(Table143[[#This Row],[EL2 Min]]&gt;W$26,Table143[[#This Row],[EL2 Min]]*1.034,W$26*1.034)</f>
        <v>157559.43732672001</v>
      </c>
      <c r="BT80" s="80">
        <f>IF(Table143[[#This Row],[EL2 Max]]&gt;X$26,Table143[[#This Row],[EL2 Max]]*1.034,X$26*1.034)</f>
        <v>193869.07741344004</v>
      </c>
    </row>
    <row r="81" spans="2:72" x14ac:dyDescent="0.3">
      <c r="B81" s="78" t="s">
        <v>105</v>
      </c>
      <c r="C81" s="80">
        <v>49155</v>
      </c>
      <c r="D81" s="79">
        <v>54792</v>
      </c>
      <c r="E81" s="80">
        <v>56480</v>
      </c>
      <c r="F81" s="79">
        <v>62100</v>
      </c>
      <c r="G81" s="80">
        <v>62520</v>
      </c>
      <c r="H81" s="79">
        <v>68748</v>
      </c>
      <c r="I81" s="80">
        <v>69586</v>
      </c>
      <c r="J81" s="79">
        <v>76980</v>
      </c>
      <c r="K81" s="80">
        <v>77518</v>
      </c>
      <c r="L81" s="79">
        <v>83778</v>
      </c>
      <c r="M81" s="80">
        <v>85203</v>
      </c>
      <c r="N81" s="79">
        <v>97878</v>
      </c>
      <c r="O81" s="80">
        <v>107916</v>
      </c>
      <c r="P81" s="79">
        <v>117775</v>
      </c>
      <c r="Q81" s="80">
        <v>130029</v>
      </c>
      <c r="R81" s="81">
        <v>147177</v>
      </c>
      <c r="S81" s="77"/>
      <c r="T81" s="78" t="s">
        <v>105</v>
      </c>
      <c r="U81" s="80">
        <v>51121.200000000004</v>
      </c>
      <c r="V81" s="79">
        <v>56983.68</v>
      </c>
      <c r="W81" s="80">
        <v>58739.200000000004</v>
      </c>
      <c r="X81" s="79">
        <v>64584</v>
      </c>
      <c r="Y81" s="80">
        <v>65020.800000000003</v>
      </c>
      <c r="Z81" s="79">
        <v>71497.919999999998</v>
      </c>
      <c r="AA81" s="80">
        <v>72369.440000000002</v>
      </c>
      <c r="AB81" s="79">
        <v>80059.199999999997</v>
      </c>
      <c r="AC81" s="80">
        <v>80618.720000000001</v>
      </c>
      <c r="AD81" s="79">
        <v>87129.12000000001</v>
      </c>
      <c r="AE81" s="80">
        <v>88611.12000000001</v>
      </c>
      <c r="AF81" s="79">
        <v>101793.12000000001</v>
      </c>
      <c r="AG81" s="80">
        <v>112232.64</v>
      </c>
      <c r="AH81" s="79">
        <v>122486</v>
      </c>
      <c r="AI81" s="80">
        <v>135230.16</v>
      </c>
      <c r="AJ81" s="81">
        <v>153064.08000000002</v>
      </c>
      <c r="AK81" s="77"/>
      <c r="AL81" s="78" t="s">
        <v>105</v>
      </c>
      <c r="AM81" s="73">
        <f>IF(Table145[[#This Row],[APS1 Min]]&gt;I$25,Table145[[#This Row],[APS1 Min]]*1.038,I$25*1.038)</f>
        <v>53976</v>
      </c>
      <c r="AN81" s="73">
        <f>IF(Table145[[#This Row],[APS1 Max]]&gt;J$25,Table145[[#This Row],[APS1 Max]]*1.038,J$25*1.038)</f>
        <v>59149.059840000002</v>
      </c>
      <c r="AO81" s="73">
        <f>IF(Table145[[#This Row],[APS2 Min]]&gt;K$25,Table145[[#This Row],[APS2 Min]]*1.038,K$25*1.038)</f>
        <v>60971.289600000004</v>
      </c>
      <c r="AP81" s="73">
        <f>IF(Table145[[#This Row],[APS2 Max]]&gt;L$25,Table145[[#This Row],[APS2 Max]]*1.038,L$25*1.038)</f>
        <v>67038.191999999995</v>
      </c>
      <c r="AQ81" s="73">
        <f>IF(Table145[[#This Row],[APS3 Min]]&gt;M$25,Table145[[#This Row],[APS3 Min]]*1.038,M$25*1.038)</f>
        <v>67491.590400000001</v>
      </c>
      <c r="AR81" s="73">
        <f>IF(Table145[[#This Row],[APS3 Max]]&gt;N$25,Table145[[#This Row],[APS3 Max]]*1.038,N$25*1.038)</f>
        <v>74214.840960000001</v>
      </c>
      <c r="AS81" s="73">
        <f>IF(Table145[[#This Row],[APS4 Min]]&gt;O$25,Table145[[#This Row],[APS4 Min]]*1.038,O$25*1.038)</f>
        <v>75119.478719999999</v>
      </c>
      <c r="AT81" s="73">
        <f>IF(Table145[[#This Row],[APS4 Max]]&gt;P$25,Table145[[#This Row],[APS4 Max]]*1.038,P$25*1.038)</f>
        <v>83101.449599999993</v>
      </c>
      <c r="AU81" s="73">
        <f>IF(Table145[[#This Row],[APS5 Min]]&gt;Q$25,Table145[[#This Row],[APS5 Min]]*1.038,Q$25*1.038)</f>
        <v>83682.231360000005</v>
      </c>
      <c r="AV81" s="73">
        <f>IF(Table145[[#This Row],[APS5 Max]]&gt;R$25,Table145[[#This Row],[APS5 Max]]*1.038,R$25*1.038)</f>
        <v>90899.90208</v>
      </c>
      <c r="AW81" s="73">
        <f>IF(Table145[[#This Row],[APS6 Min]]&gt;S$25,Table145[[#This Row],[APS6 Min]]*1.038,S$25*1.038)</f>
        <v>93626.7696</v>
      </c>
      <c r="AX81" s="73">
        <f>IF(Table145[[#This Row],[APS6 Max]]&gt;T$25,Table145[[#This Row],[APS6 Max]]*1.038,T$25*1.038)</f>
        <v>105661.25856000002</v>
      </c>
      <c r="AY81" s="73">
        <f>IF(Table145[[#This Row],[EL1 Min]]&gt;U$25,Table145[[#This Row],[EL1 Min]]*1.038,U$25*1.038)</f>
        <v>116497.48032</v>
      </c>
      <c r="AZ81" s="73">
        <f>IF(Table145[[#This Row],[EL1 Max]]&gt;V$25,Table145[[#This Row],[EL1 Max]]*1.038,V$25*1.038)</f>
        <v>127140.46800000001</v>
      </c>
      <c r="BA81" s="73">
        <f>IF(Table145[[#This Row],[EL2 Min]]&gt;W$25,Table145[[#This Row],[EL2 Min]]*1.038,W$25*1.038)</f>
        <v>140368.90608000002</v>
      </c>
      <c r="BB81" s="73">
        <f>IF(Table145[[#This Row],[EL2 Max]]&gt;X$25,Table145[[#This Row],[EL2 Max]]*1.038,X$25*1.038)</f>
        <v>158880.51504000003</v>
      </c>
      <c r="BD81" s="78" t="s">
        <v>105</v>
      </c>
      <c r="BE81" s="80">
        <f>IF(Table143[[#This Row],[APS1 Min]]&gt;I$26,Table143[[#This Row],[APS1 Min]]*1.034,I$26*1.034)</f>
        <v>56369.295840000006</v>
      </c>
      <c r="BF81" s="80">
        <f>IF(Table143[[#This Row],[APS1 Max]]&gt;J$26,Table143[[#This Row],[APS1 Max]]*1.034,J$26*1.034)</f>
        <v>61160.127874560007</v>
      </c>
      <c r="BG81" s="80">
        <f>IF(Table143[[#This Row],[APS2 Min]]&gt;K$26,Table143[[#This Row],[APS2 Min]]*1.034,K$26*1.034)</f>
        <v>63044.313446400003</v>
      </c>
      <c r="BH81" s="80">
        <f>IF(Table143[[#This Row],[APS2 Max]]&gt;L$26,Table143[[#This Row],[APS2 Max]]*1.034,L$26*1.034)</f>
        <v>69317.490527999995</v>
      </c>
      <c r="BI81" s="80">
        <f>IF(Table143[[#This Row],[APS3 Min]]&gt;M$26,Table143[[#This Row],[APS3 Min]]*1.034,M$26*1.034)</f>
        <v>69786.304473600001</v>
      </c>
      <c r="BJ81" s="80">
        <f>IF(Table143[[#This Row],[APS3 Max]]&gt;N$26,Table143[[#This Row],[APS3 Max]]*1.034,N$26*1.034)</f>
        <v>76738.14555264001</v>
      </c>
      <c r="BK81" s="80">
        <f>IF(Table143[[#This Row],[APS4 Min]]&gt;O$26,Table143[[#This Row],[APS4 Min]]*1.034,O$26*1.034)</f>
        <v>77673.540996480006</v>
      </c>
      <c r="BL81" s="80">
        <f>IF(Table143[[#This Row],[APS4 Max]]&gt;P$26,Table143[[#This Row],[APS4 Max]]*1.034,P$26*1.034)</f>
        <v>85926.898886399998</v>
      </c>
      <c r="BM81" s="80">
        <f>IF(Table143[[#This Row],[APS5 Min]]&gt;Q$26,Table143[[#This Row],[APS5 Min]]*1.034,Q$26*1.034)</f>
        <v>87091.689458716806</v>
      </c>
      <c r="BN81" s="80">
        <f>IF(Table143[[#This Row],[APS5 Max]]&gt;R$26,Table143[[#This Row],[APS5 Max]]*1.034,R$26*1.034)</f>
        <v>94930.403738227193</v>
      </c>
      <c r="BO81" s="80">
        <f>IF(Table143[[#This Row],[APS6 Min]]&gt;S$26,Table143[[#This Row],[APS6 Min]]*1.034,S$26*1.034)</f>
        <v>97778.180564063994</v>
      </c>
      <c r="BP81" s="80">
        <f>IF(Table143[[#This Row],[APS6 Max]]&gt;T$26,Table143[[#This Row],[APS6 Max]]*1.034,T$26*1.034)</f>
        <v>109510.88580020162</v>
      </c>
      <c r="BQ81" s="80">
        <f>IF(Table143[[#This Row],[EL1 Min]]&gt;U$26,Table143[[#This Row],[EL1 Min]]*1.034,U$26*1.034)</f>
        <v>120458.39465088</v>
      </c>
      <c r="BR81" s="80">
        <f>IF(Table143[[#This Row],[EL1 Max]]&gt;V$26,Table143[[#This Row],[EL1 Max]]*1.034,V$26*1.034)</f>
        <v>131463.24391200001</v>
      </c>
      <c r="BS81" s="80">
        <f>IF(Table143[[#This Row],[EL2 Min]]&gt;W$26,Table143[[#This Row],[EL2 Min]]*1.034,W$26*1.034)</f>
        <v>145141.44888672003</v>
      </c>
      <c r="BT81" s="80">
        <f>IF(Table143[[#This Row],[EL2 Max]]&gt;X$26,Table143[[#This Row],[EL2 Max]]*1.034,X$26*1.034)</f>
        <v>164282.45255136004</v>
      </c>
    </row>
    <row r="82" spans="2:72" x14ac:dyDescent="0.3">
      <c r="B82" s="78" t="s">
        <v>106</v>
      </c>
      <c r="C82" s="80">
        <v>50158</v>
      </c>
      <c r="D82" s="79">
        <v>55409</v>
      </c>
      <c r="E82" s="80">
        <v>57870</v>
      </c>
      <c r="F82" s="79">
        <v>64396</v>
      </c>
      <c r="G82" s="80">
        <v>66878</v>
      </c>
      <c r="H82" s="79">
        <v>72565</v>
      </c>
      <c r="I82" s="80">
        <v>75770</v>
      </c>
      <c r="J82" s="79">
        <v>81442</v>
      </c>
      <c r="K82" s="80">
        <v>83213</v>
      </c>
      <c r="L82" s="79">
        <v>88865</v>
      </c>
      <c r="M82" s="80">
        <v>91145</v>
      </c>
      <c r="N82" s="79">
        <v>102448</v>
      </c>
      <c r="O82" s="80">
        <v>113563</v>
      </c>
      <c r="P82" s="79">
        <v>128907</v>
      </c>
      <c r="Q82" s="80">
        <v>133851</v>
      </c>
      <c r="R82" s="81">
        <v>157811</v>
      </c>
      <c r="S82" s="77"/>
      <c r="T82" s="78" t="s">
        <v>106</v>
      </c>
      <c r="U82" s="80">
        <v>52164.32</v>
      </c>
      <c r="V82" s="79">
        <v>57625.36</v>
      </c>
      <c r="W82" s="80">
        <v>60184.800000000003</v>
      </c>
      <c r="X82" s="79">
        <v>66971.839999999997</v>
      </c>
      <c r="Y82" s="80">
        <v>69553.119999999995</v>
      </c>
      <c r="Z82" s="79">
        <v>75467.600000000006</v>
      </c>
      <c r="AA82" s="80">
        <v>78800.800000000003</v>
      </c>
      <c r="AB82" s="79">
        <v>84699.680000000008</v>
      </c>
      <c r="AC82" s="80">
        <v>86541.52</v>
      </c>
      <c r="AD82" s="79">
        <v>92419.6</v>
      </c>
      <c r="AE82" s="80">
        <v>94790.8</v>
      </c>
      <c r="AF82" s="79">
        <v>106545.92</v>
      </c>
      <c r="AG82" s="80">
        <v>118105.52</v>
      </c>
      <c r="AH82" s="79">
        <v>134063.28</v>
      </c>
      <c r="AI82" s="80">
        <v>139205.04</v>
      </c>
      <c r="AJ82" s="81">
        <v>164123.44</v>
      </c>
      <c r="AK82" s="77"/>
      <c r="AL82" s="78" t="s">
        <v>106</v>
      </c>
      <c r="AM82" s="73">
        <f>IF(Table145[[#This Row],[APS1 Min]]&gt;I$25,Table145[[#This Row],[APS1 Min]]*1.038,I$25*1.038)</f>
        <v>54146.564160000002</v>
      </c>
      <c r="AN82" s="73">
        <f>IF(Table145[[#This Row],[APS1 Max]]&gt;J$25,Table145[[#This Row],[APS1 Max]]*1.038,J$25*1.038)</f>
        <v>59815.123680000004</v>
      </c>
      <c r="AO82" s="73">
        <f>IF(Table145[[#This Row],[APS2 Min]]&gt;K$25,Table145[[#This Row],[APS2 Min]]*1.038,K$25*1.038)</f>
        <v>62471.822400000005</v>
      </c>
      <c r="AP82" s="73">
        <f>IF(Table145[[#This Row],[APS2 Max]]&gt;L$25,Table145[[#This Row],[APS2 Max]]*1.038,L$25*1.038)</f>
        <v>69516.769919999992</v>
      </c>
      <c r="AQ82" s="73">
        <f>IF(Table145[[#This Row],[APS3 Min]]&gt;M$25,Table145[[#This Row],[APS3 Min]]*1.038,M$25*1.038)</f>
        <v>72196.138559999992</v>
      </c>
      <c r="AR82" s="73">
        <f>IF(Table145[[#This Row],[APS3 Max]]&gt;N$25,Table145[[#This Row],[APS3 Max]]*1.038,N$25*1.038)</f>
        <v>78335.368800000011</v>
      </c>
      <c r="AS82" s="73">
        <f>IF(Table145[[#This Row],[APS4 Min]]&gt;O$25,Table145[[#This Row],[APS4 Min]]*1.038,O$25*1.038)</f>
        <v>81795.2304</v>
      </c>
      <c r="AT82" s="73">
        <f>IF(Table145[[#This Row],[APS4 Max]]&gt;P$25,Table145[[#This Row],[APS4 Max]]*1.038,P$25*1.038)</f>
        <v>87918.267840000015</v>
      </c>
      <c r="AU82" s="73">
        <f>IF(Table145[[#This Row],[APS5 Min]]&gt;Q$25,Table145[[#This Row],[APS5 Min]]*1.038,Q$25*1.038)</f>
        <v>89830.097760000004</v>
      </c>
      <c r="AV82" s="73">
        <f>IF(Table145[[#This Row],[APS5 Max]]&gt;R$25,Table145[[#This Row],[APS5 Max]]*1.038,R$25*1.038)</f>
        <v>95931.544800000003</v>
      </c>
      <c r="AW82" s="73">
        <f>IF(Table145[[#This Row],[APS6 Min]]&gt;S$25,Table145[[#This Row],[APS6 Min]]*1.038,S$25*1.038)</f>
        <v>98392.85040000001</v>
      </c>
      <c r="AX82" s="73">
        <f>IF(Table145[[#This Row],[APS6 Max]]&gt;T$25,Table145[[#This Row],[APS6 Max]]*1.038,T$25*1.038)</f>
        <v>110594.66495999999</v>
      </c>
      <c r="AY82" s="73">
        <f>IF(Table145[[#This Row],[EL1 Min]]&gt;U$25,Table145[[#This Row],[EL1 Min]]*1.038,U$25*1.038)</f>
        <v>122593.52976</v>
      </c>
      <c r="AZ82" s="73">
        <f>IF(Table145[[#This Row],[EL1 Max]]&gt;V$25,Table145[[#This Row],[EL1 Max]]*1.038,V$25*1.038)</f>
        <v>139157.68463999999</v>
      </c>
      <c r="BA82" s="73">
        <f>IF(Table145[[#This Row],[EL2 Min]]&gt;W$25,Table145[[#This Row],[EL2 Min]]*1.038,W$25*1.038)</f>
        <v>144494.83152000001</v>
      </c>
      <c r="BB82" s="73">
        <f>IF(Table145[[#This Row],[EL2 Max]]&gt;X$25,Table145[[#This Row],[EL2 Max]]*1.038,X$25*1.038)</f>
        <v>170360.13072000002</v>
      </c>
      <c r="BD82" s="78" t="s">
        <v>106</v>
      </c>
      <c r="BE82" s="80">
        <f>IF(Table143[[#This Row],[APS1 Min]]&gt;I$26,Table143[[#This Row],[APS1 Min]]*1.034,I$26*1.034)</f>
        <v>56369.295840000006</v>
      </c>
      <c r="BF82" s="80">
        <f>IF(Table143[[#This Row],[APS1 Max]]&gt;J$26,Table143[[#This Row],[APS1 Max]]*1.034,J$26*1.034)</f>
        <v>61848.837885120003</v>
      </c>
      <c r="BG82" s="80">
        <f>IF(Table143[[#This Row],[APS2 Min]]&gt;K$26,Table143[[#This Row],[APS2 Min]]*1.034,K$26*1.034)</f>
        <v>64595.864361600004</v>
      </c>
      <c r="BH82" s="80">
        <f>IF(Table143[[#This Row],[APS2 Max]]&gt;L$26,Table143[[#This Row],[APS2 Max]]*1.034,L$26*1.034)</f>
        <v>71880.340097279986</v>
      </c>
      <c r="BI82" s="80">
        <f>IF(Table143[[#This Row],[APS3 Min]]&gt;M$26,Table143[[#This Row],[APS3 Min]]*1.034,M$26*1.034)</f>
        <v>74650.807271040001</v>
      </c>
      <c r="BJ82" s="80">
        <f>IF(Table143[[#This Row],[APS3 Max]]&gt;N$26,Table143[[#This Row],[APS3 Max]]*1.034,N$26*1.034)</f>
        <v>80998.771339200015</v>
      </c>
      <c r="BK82" s="80">
        <f>IF(Table143[[#This Row],[APS4 Min]]&gt;O$26,Table143[[#This Row],[APS4 Min]]*1.034,O$26*1.034)</f>
        <v>84576.2682336</v>
      </c>
      <c r="BL82" s="80">
        <f>IF(Table143[[#This Row],[APS4 Max]]&gt;P$26,Table143[[#This Row],[APS4 Max]]*1.034,P$26*1.034)</f>
        <v>90907.488946560014</v>
      </c>
      <c r="BM82" s="80">
        <f>IF(Table143[[#This Row],[APS5 Min]]&gt;Q$26,Table143[[#This Row],[APS5 Min]]*1.034,Q$26*1.034)</f>
        <v>92884.321083840012</v>
      </c>
      <c r="BN82" s="80">
        <f>IF(Table143[[#This Row],[APS5 Max]]&gt;R$26,Table143[[#This Row],[APS5 Max]]*1.034,R$26*1.034)</f>
        <v>99193.217323200006</v>
      </c>
      <c r="BO82" s="80">
        <f>IF(Table143[[#This Row],[APS6 Min]]&gt;S$26,Table143[[#This Row],[APS6 Min]]*1.034,S$26*1.034)</f>
        <v>101738.20731360001</v>
      </c>
      <c r="BP82" s="80">
        <f>IF(Table143[[#This Row],[APS6 Max]]&gt;T$26,Table143[[#This Row],[APS6 Max]]*1.034,T$26*1.034)</f>
        <v>114354.88356864</v>
      </c>
      <c r="BQ82" s="80">
        <f>IF(Table143[[#This Row],[EL1 Min]]&gt;U$26,Table143[[#This Row],[EL1 Min]]*1.034,U$26*1.034)</f>
        <v>126761.70977184</v>
      </c>
      <c r="BR82" s="80">
        <f>IF(Table143[[#This Row],[EL1 Max]]&gt;V$26,Table143[[#This Row],[EL1 Max]]*1.034,V$26*1.034)</f>
        <v>143889.04591776</v>
      </c>
      <c r="BS82" s="80">
        <f>IF(Table143[[#This Row],[EL2 Min]]&gt;W$26,Table143[[#This Row],[EL2 Min]]*1.034,W$26*1.034)</f>
        <v>149407.65579168001</v>
      </c>
      <c r="BT82" s="80">
        <f>IF(Table143[[#This Row],[EL2 Max]]&gt;X$26,Table143[[#This Row],[EL2 Max]]*1.034,X$26*1.034)</f>
        <v>176152.37516448001</v>
      </c>
    </row>
    <row r="83" spans="2:72" x14ac:dyDescent="0.3">
      <c r="B83" s="78" t="s">
        <v>107</v>
      </c>
      <c r="C83" s="80">
        <v>50336</v>
      </c>
      <c r="D83" s="79">
        <v>55277</v>
      </c>
      <c r="E83" s="80">
        <v>56630</v>
      </c>
      <c r="F83" s="79">
        <v>62769</v>
      </c>
      <c r="G83" s="80">
        <v>64406</v>
      </c>
      <c r="H83" s="79">
        <v>69584</v>
      </c>
      <c r="I83" s="80">
        <v>72190</v>
      </c>
      <c r="J83" s="79">
        <v>78019</v>
      </c>
      <c r="K83" s="80">
        <v>80482</v>
      </c>
      <c r="L83" s="79">
        <v>87699</v>
      </c>
      <c r="M83" s="80">
        <v>88747</v>
      </c>
      <c r="N83" s="79">
        <v>104229</v>
      </c>
      <c r="O83" s="80">
        <v>114880</v>
      </c>
      <c r="P83" s="79">
        <v>127348</v>
      </c>
      <c r="Q83" s="80">
        <v>133272</v>
      </c>
      <c r="R83" s="81">
        <v>157978</v>
      </c>
      <c r="S83" s="77"/>
      <c r="T83" s="78" t="s">
        <v>107</v>
      </c>
      <c r="U83" s="80">
        <v>52349.440000000002</v>
      </c>
      <c r="V83" s="79">
        <v>57488.08</v>
      </c>
      <c r="W83" s="80">
        <v>58895.200000000004</v>
      </c>
      <c r="X83" s="79">
        <v>65279.76</v>
      </c>
      <c r="Y83" s="80">
        <v>66982.240000000005</v>
      </c>
      <c r="Z83" s="79">
        <v>72367.360000000001</v>
      </c>
      <c r="AA83" s="80">
        <v>75077.600000000006</v>
      </c>
      <c r="AB83" s="79">
        <v>81139.760000000009</v>
      </c>
      <c r="AC83" s="80">
        <v>83701.279999999999</v>
      </c>
      <c r="AD83" s="79">
        <v>91206.96</v>
      </c>
      <c r="AE83" s="80">
        <v>92296.88</v>
      </c>
      <c r="AF83" s="79">
        <v>108398.16</v>
      </c>
      <c r="AG83" s="80">
        <v>119475.2</v>
      </c>
      <c r="AH83" s="79">
        <v>132441.92000000001</v>
      </c>
      <c r="AI83" s="80">
        <v>138602.88</v>
      </c>
      <c r="AJ83" s="81">
        <v>164297.12</v>
      </c>
      <c r="AK83" s="77"/>
      <c r="AL83" s="78" t="s">
        <v>107</v>
      </c>
      <c r="AM83" s="73">
        <f>IF(Table145[[#This Row],[APS1 Min]]&gt;I$25,Table145[[#This Row],[APS1 Min]]*1.038,I$25*1.038)</f>
        <v>54338.718720000004</v>
      </c>
      <c r="AN83" s="73">
        <f>IF(Table145[[#This Row],[APS1 Max]]&gt;J$25,Table145[[#This Row],[APS1 Max]]*1.038,J$25*1.038)</f>
        <v>59672.627040000007</v>
      </c>
      <c r="AO83" s="73">
        <f>IF(Table145[[#This Row],[APS2 Min]]&gt;K$25,Table145[[#This Row],[APS2 Min]]*1.038,K$25*1.038)</f>
        <v>61133.217600000004</v>
      </c>
      <c r="AP83" s="73">
        <f>IF(Table145[[#This Row],[APS2 Max]]&gt;L$25,Table145[[#This Row],[APS2 Max]]*1.038,L$25*1.038)</f>
        <v>67760.390880000006</v>
      </c>
      <c r="AQ83" s="73">
        <f>IF(Table145[[#This Row],[APS3 Min]]&gt;M$25,Table145[[#This Row],[APS3 Min]]*1.038,M$25*1.038)</f>
        <v>69527.565120000014</v>
      </c>
      <c r="AR83" s="73">
        <f>IF(Table145[[#This Row],[APS3 Max]]&gt;N$25,Table145[[#This Row],[APS3 Max]]*1.038,N$25*1.038)</f>
        <v>75117.319680000001</v>
      </c>
      <c r="AS83" s="73">
        <f>IF(Table145[[#This Row],[APS4 Min]]&gt;O$25,Table145[[#This Row],[APS4 Min]]*1.038,O$25*1.038)</f>
        <v>77930.548800000004</v>
      </c>
      <c r="AT83" s="73">
        <f>IF(Table145[[#This Row],[APS4 Max]]&gt;P$25,Table145[[#This Row],[APS4 Max]]*1.038,P$25*1.038)</f>
        <v>84223.070880000014</v>
      </c>
      <c r="AU83" s="73">
        <f>IF(Table145[[#This Row],[APS5 Min]]&gt;Q$25,Table145[[#This Row],[APS5 Min]]*1.038,Q$25*1.038)</f>
        <v>86881.928639999998</v>
      </c>
      <c r="AV83" s="73">
        <f>IF(Table145[[#This Row],[APS5 Max]]&gt;R$25,Table145[[#This Row],[APS5 Max]]*1.038,R$25*1.038)</f>
        <v>94672.82448000001</v>
      </c>
      <c r="AW83" s="73">
        <f>IF(Table145[[#This Row],[APS6 Min]]&gt;S$25,Table145[[#This Row],[APS6 Min]]*1.038,S$25*1.038)</f>
        <v>95804.161440000011</v>
      </c>
      <c r="AX83" s="73">
        <f>IF(Table145[[#This Row],[APS6 Max]]&gt;T$25,Table145[[#This Row],[APS6 Max]]*1.038,T$25*1.038)</f>
        <v>112517.29008000001</v>
      </c>
      <c r="AY83" s="73">
        <f>IF(Table145[[#This Row],[EL1 Min]]&gt;U$25,Table145[[#This Row],[EL1 Min]]*1.038,U$25*1.038)</f>
        <v>124015.2576</v>
      </c>
      <c r="AZ83" s="73">
        <f>IF(Table145[[#This Row],[EL1 Max]]&gt;V$25,Table145[[#This Row],[EL1 Max]]*1.038,V$25*1.038)</f>
        <v>137474.71296</v>
      </c>
      <c r="BA83" s="73">
        <f>IF(Table145[[#This Row],[EL2 Min]]&gt;W$25,Table145[[#This Row],[EL2 Min]]*1.038,W$25*1.038)</f>
        <v>143869.78944000002</v>
      </c>
      <c r="BB83" s="73">
        <f>IF(Table145[[#This Row],[EL2 Max]]&gt;X$25,Table145[[#This Row],[EL2 Max]]*1.038,X$25*1.038)</f>
        <v>170540.41055999999</v>
      </c>
      <c r="BD83" s="78" t="s">
        <v>107</v>
      </c>
      <c r="BE83" s="80">
        <f>IF(Table143[[#This Row],[APS1 Min]]&gt;I$26,Table143[[#This Row],[APS1 Min]]*1.034,I$26*1.034)</f>
        <v>56369.295840000006</v>
      </c>
      <c r="BF83" s="80">
        <f>IF(Table143[[#This Row],[APS1 Max]]&gt;J$26,Table143[[#This Row],[APS1 Max]]*1.034,J$26*1.034)</f>
        <v>61701.496359360011</v>
      </c>
      <c r="BG83" s="80">
        <f>IF(Table143[[#This Row],[APS2 Min]]&gt;K$26,Table143[[#This Row],[APS2 Min]]*1.034,K$26*1.034)</f>
        <v>63211.746998400005</v>
      </c>
      <c r="BH83" s="80">
        <f>IF(Table143[[#This Row],[APS2 Max]]&gt;L$26,Table143[[#This Row],[APS2 Max]]*1.034,L$26*1.034)</f>
        <v>70064.244169920014</v>
      </c>
      <c r="BI83" s="80">
        <f>IF(Table143[[#This Row],[APS3 Min]]&gt;M$26,Table143[[#This Row],[APS3 Min]]*1.034,M$26*1.034)</f>
        <v>71891.502334080011</v>
      </c>
      <c r="BJ83" s="80">
        <f>IF(Table143[[#This Row],[APS3 Max]]&gt;N$26,Table143[[#This Row],[APS3 Max]]*1.034,N$26*1.034)</f>
        <v>77671.308549120004</v>
      </c>
      <c r="BK83" s="80">
        <f>IF(Table143[[#This Row],[APS4 Min]]&gt;O$26,Table143[[#This Row],[APS4 Min]]*1.034,O$26*1.034)</f>
        <v>80580.187459200009</v>
      </c>
      <c r="BL83" s="80">
        <f>IF(Table143[[#This Row],[APS4 Max]]&gt;P$26,Table143[[#This Row],[APS4 Max]]*1.034,P$26*1.034)</f>
        <v>87086.655289920018</v>
      </c>
      <c r="BM83" s="80">
        <f>IF(Table143[[#This Row],[APS5 Min]]&gt;Q$26,Table143[[#This Row],[APS5 Min]]*1.034,Q$26*1.034)</f>
        <v>89835.914213759999</v>
      </c>
      <c r="BN83" s="80">
        <f>IF(Table143[[#This Row],[APS5 Max]]&gt;R$26,Table143[[#This Row],[APS5 Max]]*1.034,R$26*1.034)</f>
        <v>97891.700512320007</v>
      </c>
      <c r="BO83" s="80">
        <f>IF(Table143[[#This Row],[APS6 Min]]&gt;S$26,Table143[[#This Row],[APS6 Min]]*1.034,S$26*1.034)</f>
        <v>99061.502928960021</v>
      </c>
      <c r="BP83" s="80">
        <f>IF(Table143[[#This Row],[APS6 Max]]&gt;T$26,Table143[[#This Row],[APS6 Max]]*1.034,T$26*1.034)</f>
        <v>116342.87794272001</v>
      </c>
      <c r="BQ83" s="80">
        <f>IF(Table143[[#This Row],[EL1 Min]]&gt;U$26,Table143[[#This Row],[EL1 Min]]*1.034,U$26*1.034)</f>
        <v>128231.77635840001</v>
      </c>
      <c r="BR83" s="80">
        <f>IF(Table143[[#This Row],[EL1 Max]]&gt;V$26,Table143[[#This Row],[EL1 Max]]*1.034,V$26*1.034)</f>
        <v>142148.85320064001</v>
      </c>
      <c r="BS83" s="80">
        <f>IF(Table143[[#This Row],[EL2 Min]]&gt;W$26,Table143[[#This Row],[EL2 Min]]*1.034,W$26*1.034)</f>
        <v>148761.36228096002</v>
      </c>
      <c r="BT83" s="80">
        <f>IF(Table143[[#This Row],[EL2 Max]]&gt;X$26,Table143[[#This Row],[EL2 Max]]*1.034,X$26*1.034)</f>
        <v>176338.78451904</v>
      </c>
    </row>
    <row r="84" spans="2:72" x14ac:dyDescent="0.3">
      <c r="B84" s="78" t="s">
        <v>108</v>
      </c>
      <c r="C84" s="80">
        <v>51737</v>
      </c>
      <c r="D84" s="79">
        <v>57956</v>
      </c>
      <c r="E84" s="80">
        <v>60165</v>
      </c>
      <c r="F84" s="79">
        <v>65811</v>
      </c>
      <c r="G84" s="80">
        <v>67915</v>
      </c>
      <c r="H84" s="79">
        <v>72957</v>
      </c>
      <c r="I84" s="80">
        <v>76696</v>
      </c>
      <c r="J84" s="79">
        <v>81802</v>
      </c>
      <c r="K84" s="80">
        <v>85503</v>
      </c>
      <c r="L84" s="79">
        <v>89106</v>
      </c>
      <c r="M84" s="80">
        <v>93976</v>
      </c>
      <c r="N84" s="79">
        <v>106713</v>
      </c>
      <c r="O84" s="80">
        <v>118220</v>
      </c>
      <c r="P84" s="79">
        <v>129820</v>
      </c>
      <c r="Q84" s="80">
        <v>142574</v>
      </c>
      <c r="R84" s="81">
        <v>160474</v>
      </c>
      <c r="S84" s="77"/>
      <c r="T84" s="78" t="s">
        <v>108</v>
      </c>
      <c r="U84" s="80">
        <v>53806.48</v>
      </c>
      <c r="V84" s="79">
        <v>60274.240000000005</v>
      </c>
      <c r="W84" s="80">
        <v>62571.6</v>
      </c>
      <c r="X84" s="79">
        <v>68443.44</v>
      </c>
      <c r="Y84" s="80">
        <v>70631.600000000006</v>
      </c>
      <c r="Z84" s="79">
        <v>75875.28</v>
      </c>
      <c r="AA84" s="80">
        <v>79763.839999999997</v>
      </c>
      <c r="AB84" s="79">
        <v>85074.08</v>
      </c>
      <c r="AC84" s="80">
        <v>88923.12000000001</v>
      </c>
      <c r="AD84" s="79">
        <v>92670.24</v>
      </c>
      <c r="AE84" s="80">
        <v>97735.040000000008</v>
      </c>
      <c r="AF84" s="79">
        <v>110981.52</v>
      </c>
      <c r="AG84" s="80">
        <v>122948.8</v>
      </c>
      <c r="AH84" s="79">
        <v>135012.80000000002</v>
      </c>
      <c r="AI84" s="80">
        <v>148276.96</v>
      </c>
      <c r="AJ84" s="81">
        <v>166892.96</v>
      </c>
      <c r="AK84" s="77"/>
      <c r="AL84" s="78" t="s">
        <v>108</v>
      </c>
      <c r="AM84" s="73">
        <f>IF(Table145[[#This Row],[APS1 Min]]&gt;I$25,Table145[[#This Row],[APS1 Min]]*1.038,I$25*1.038)</f>
        <v>55851.126240000005</v>
      </c>
      <c r="AN84" s="73">
        <f>IF(Table145[[#This Row],[APS1 Max]]&gt;J$25,Table145[[#This Row],[APS1 Max]]*1.038,J$25*1.038)</f>
        <v>62564.661120000004</v>
      </c>
      <c r="AO84" s="73">
        <f>IF(Table145[[#This Row],[APS2 Min]]&gt;K$25,Table145[[#This Row],[APS2 Min]]*1.038,K$25*1.038)</f>
        <v>64949.320800000001</v>
      </c>
      <c r="AP84" s="73">
        <f>IF(Table145[[#This Row],[APS2 Max]]&gt;L$25,Table145[[#This Row],[APS2 Max]]*1.038,L$25*1.038)</f>
        <v>71044.290720000005</v>
      </c>
      <c r="AQ84" s="73">
        <f>IF(Table145[[#This Row],[APS3 Min]]&gt;M$25,Table145[[#This Row],[APS3 Min]]*1.038,M$25*1.038)</f>
        <v>73315.600800000015</v>
      </c>
      <c r="AR84" s="73">
        <f>IF(Table145[[#This Row],[APS3 Max]]&gt;N$25,Table145[[#This Row],[APS3 Max]]*1.038,N$25*1.038)</f>
        <v>78758.540640000007</v>
      </c>
      <c r="AS84" s="73">
        <f>IF(Table145[[#This Row],[APS4 Min]]&gt;O$25,Table145[[#This Row],[APS4 Min]]*1.038,O$25*1.038)</f>
        <v>82794.865919999997</v>
      </c>
      <c r="AT84" s="73">
        <f>IF(Table145[[#This Row],[APS4 Max]]&gt;P$25,Table145[[#This Row],[APS4 Max]]*1.038,P$25*1.038)</f>
        <v>88306.895040000003</v>
      </c>
      <c r="AU84" s="73">
        <f>IF(Table145[[#This Row],[APS5 Min]]&gt;Q$25,Table145[[#This Row],[APS5 Min]]*1.038,Q$25*1.038)</f>
        <v>92302.198560000019</v>
      </c>
      <c r="AV84" s="73">
        <f>IF(Table145[[#This Row],[APS5 Max]]&gt;R$25,Table145[[#This Row],[APS5 Max]]*1.038,R$25*1.038)</f>
        <v>96191.709120000014</v>
      </c>
      <c r="AW84" s="73">
        <f>IF(Table145[[#This Row],[APS6 Min]]&gt;S$25,Table145[[#This Row],[APS6 Min]]*1.038,S$25*1.038)</f>
        <v>101448.97152000001</v>
      </c>
      <c r="AX84" s="73">
        <f>IF(Table145[[#This Row],[APS6 Max]]&gt;T$25,Table145[[#This Row],[APS6 Max]]*1.038,T$25*1.038)</f>
        <v>115198.81776000001</v>
      </c>
      <c r="AY84" s="73">
        <f>IF(Table145[[#This Row],[EL1 Min]]&gt;U$25,Table145[[#This Row],[EL1 Min]]*1.038,U$25*1.038)</f>
        <v>127620.85440000001</v>
      </c>
      <c r="AZ84" s="73">
        <f>IF(Table145[[#This Row],[EL1 Max]]&gt;V$25,Table145[[#This Row],[EL1 Max]]*1.038,V$25*1.038)</f>
        <v>140143.28640000001</v>
      </c>
      <c r="BA84" s="73">
        <f>IF(Table145[[#This Row],[EL2 Min]]&gt;W$25,Table145[[#This Row],[EL2 Min]]*1.038,W$25*1.038)</f>
        <v>153911.48447999998</v>
      </c>
      <c r="BB84" s="73">
        <f>IF(Table145[[#This Row],[EL2 Max]]&gt;X$25,Table145[[#This Row],[EL2 Max]]*1.038,X$25*1.038)</f>
        <v>173234.89248000001</v>
      </c>
      <c r="BD84" s="78" t="s">
        <v>108</v>
      </c>
      <c r="BE84" s="80">
        <f>IF(Table143[[#This Row],[APS1 Min]]&gt;I$26,Table143[[#This Row],[APS1 Min]]*1.034,I$26*1.034)</f>
        <v>57750.06453216001</v>
      </c>
      <c r="BF84" s="80">
        <f>IF(Table143[[#This Row],[APS1 Max]]&gt;J$26,Table143[[#This Row],[APS1 Max]]*1.034,J$26*1.034)</f>
        <v>64691.859598080009</v>
      </c>
      <c r="BG84" s="80">
        <f>IF(Table143[[#This Row],[APS2 Min]]&gt;K$26,Table143[[#This Row],[APS2 Min]]*1.034,K$26*1.034)</f>
        <v>67157.59770720001</v>
      </c>
      <c r="BH84" s="80">
        <f>IF(Table143[[#This Row],[APS2 Max]]&gt;L$26,Table143[[#This Row],[APS2 Max]]*1.034,L$26*1.034)</f>
        <v>73459.796604480012</v>
      </c>
      <c r="BI84" s="80">
        <f>IF(Table143[[#This Row],[APS3 Min]]&gt;M$26,Table143[[#This Row],[APS3 Min]]*1.034,M$26*1.034)</f>
        <v>75808.331227200018</v>
      </c>
      <c r="BJ84" s="80">
        <f>IF(Table143[[#This Row],[APS3 Max]]&gt;N$26,Table143[[#This Row],[APS3 Max]]*1.034,N$26*1.034)</f>
        <v>81436.331021760008</v>
      </c>
      <c r="BK84" s="80">
        <f>IF(Table143[[#This Row],[APS4 Min]]&gt;O$26,Table143[[#This Row],[APS4 Min]]*1.034,O$26*1.034)</f>
        <v>85609.891361279995</v>
      </c>
      <c r="BL84" s="80">
        <f>IF(Table143[[#This Row],[APS4 Max]]&gt;P$26,Table143[[#This Row],[APS4 Max]]*1.034,P$26*1.034)</f>
        <v>91309.329471360004</v>
      </c>
      <c r="BM84" s="80">
        <f>IF(Table143[[#This Row],[APS5 Min]]&gt;Q$26,Table143[[#This Row],[APS5 Min]]*1.034,Q$26*1.034)</f>
        <v>95440.473311040027</v>
      </c>
      <c r="BN84" s="80">
        <f>IF(Table143[[#This Row],[APS5 Max]]&gt;R$26,Table143[[#This Row],[APS5 Max]]*1.034,R$26*1.034)</f>
        <v>99462.22723008001</v>
      </c>
      <c r="BO84" s="80">
        <f>IF(Table143[[#This Row],[APS6 Min]]&gt;S$26,Table143[[#This Row],[APS6 Min]]*1.034,S$26*1.034)</f>
        <v>104898.23655168001</v>
      </c>
      <c r="BP84" s="80">
        <f>IF(Table143[[#This Row],[APS6 Max]]&gt;T$26,Table143[[#This Row],[APS6 Max]]*1.034,T$26*1.034)</f>
        <v>119115.57756384001</v>
      </c>
      <c r="BQ84" s="80">
        <f>IF(Table143[[#This Row],[EL1 Min]]&gt;U$26,Table143[[#This Row],[EL1 Min]]*1.034,U$26*1.034)</f>
        <v>131959.96344960001</v>
      </c>
      <c r="BR84" s="80">
        <f>IF(Table143[[#This Row],[EL1 Max]]&gt;V$26,Table143[[#This Row],[EL1 Max]]*1.034,V$26*1.034)</f>
        <v>144908.15813760002</v>
      </c>
      <c r="BS84" s="80">
        <f>IF(Table143[[#This Row],[EL2 Min]]&gt;W$26,Table143[[#This Row],[EL2 Min]]*1.034,W$26*1.034)</f>
        <v>159144.47495231999</v>
      </c>
      <c r="BT84" s="80">
        <f>IF(Table143[[#This Row],[EL2 Max]]&gt;X$26,Table143[[#This Row],[EL2 Max]]*1.034,X$26*1.034)</f>
        <v>179124.87882432001</v>
      </c>
    </row>
    <row r="85" spans="2:72" x14ac:dyDescent="0.3">
      <c r="B85" s="78" t="s">
        <v>109</v>
      </c>
      <c r="C85" s="80">
        <v>50158</v>
      </c>
      <c r="D85" s="79">
        <v>52800</v>
      </c>
      <c r="E85" s="80">
        <v>54306</v>
      </c>
      <c r="F85" s="79">
        <v>59959</v>
      </c>
      <c r="G85" s="80">
        <v>61586</v>
      </c>
      <c r="H85" s="79">
        <v>66469</v>
      </c>
      <c r="I85" s="80">
        <v>68643</v>
      </c>
      <c r="J85" s="79">
        <v>74529</v>
      </c>
      <c r="K85" s="80">
        <v>76560</v>
      </c>
      <c r="L85" s="79">
        <v>81179</v>
      </c>
      <c r="M85" s="80">
        <v>82689</v>
      </c>
      <c r="N85" s="79">
        <v>94985</v>
      </c>
      <c r="O85" s="80">
        <v>105834</v>
      </c>
      <c r="P85" s="79">
        <v>114298</v>
      </c>
      <c r="Q85" s="80">
        <v>122007</v>
      </c>
      <c r="R85" s="81">
        <v>142988</v>
      </c>
      <c r="S85" s="77"/>
      <c r="T85" s="78" t="s">
        <v>109</v>
      </c>
      <c r="U85" s="80">
        <v>52164.32</v>
      </c>
      <c r="V85" s="79">
        <v>54912</v>
      </c>
      <c r="W85" s="80">
        <v>56478.240000000005</v>
      </c>
      <c r="X85" s="79">
        <v>62357.36</v>
      </c>
      <c r="Y85" s="80">
        <v>64049.440000000002</v>
      </c>
      <c r="Z85" s="79">
        <v>69127.760000000009</v>
      </c>
      <c r="AA85" s="80">
        <v>71388.72</v>
      </c>
      <c r="AB85" s="79">
        <v>77510.16</v>
      </c>
      <c r="AC85" s="80">
        <v>79622.400000000009</v>
      </c>
      <c r="AD85" s="79">
        <v>84426.16</v>
      </c>
      <c r="AE85" s="80">
        <v>85996.56</v>
      </c>
      <c r="AF85" s="79">
        <v>98784.400000000009</v>
      </c>
      <c r="AG85" s="80">
        <v>110067.36</v>
      </c>
      <c r="AH85" s="79">
        <v>118869.92</v>
      </c>
      <c r="AI85" s="80">
        <v>126887.28</v>
      </c>
      <c r="AJ85" s="81">
        <v>148707.52000000002</v>
      </c>
      <c r="AK85" s="77"/>
      <c r="AL85" s="78" t="s">
        <v>109</v>
      </c>
      <c r="AM85" s="73">
        <f>IF(Table145[[#This Row],[APS1 Min]]&gt;I$25,Table145[[#This Row],[APS1 Min]]*1.038,I$25*1.038)</f>
        <v>54146.564160000002</v>
      </c>
      <c r="AN85" s="73">
        <f>IF(Table145[[#This Row],[APS1 Max]]&gt;J$25,Table145[[#This Row],[APS1 Max]]*1.038,J$25*1.038)</f>
        <v>57214.560000000005</v>
      </c>
      <c r="AO85" s="73">
        <f>IF(Table145[[#This Row],[APS2 Min]]&gt;K$25,Table145[[#This Row],[APS2 Min]]*1.038,K$25*1.038)</f>
        <v>58930.996800000001</v>
      </c>
      <c r="AP85" s="73">
        <f>IF(Table145[[#This Row],[APS2 Max]]&gt;L$25,Table145[[#This Row],[APS2 Max]]*1.038,L$25*1.038)</f>
        <v>64726.939680000003</v>
      </c>
      <c r="AQ85" s="73">
        <f>IF(Table145[[#This Row],[APS3 Min]]&gt;M$25,Table145[[#This Row],[APS3 Min]]*1.038,M$25*1.038)</f>
        <v>66483.31872000001</v>
      </c>
      <c r="AR85" s="73">
        <f>IF(Table145[[#This Row],[APS3 Max]]&gt;N$25,Table145[[#This Row],[APS3 Max]]*1.038,N$25*1.038)</f>
        <v>72116.254079999999</v>
      </c>
      <c r="AS85" s="73">
        <f>IF(Table145[[#This Row],[APS4 Min]]&gt;O$25,Table145[[#This Row],[APS4 Min]]*1.038,O$25*1.038)</f>
        <v>74279.612160000004</v>
      </c>
      <c r="AT85" s="73">
        <f>IF(Table145[[#This Row],[APS4 Max]]&gt;P$25,Table145[[#This Row],[APS4 Max]]*1.038,P$25*1.038)</f>
        <v>80965.079520000014</v>
      </c>
      <c r="AU85" s="73">
        <f>IF(Table145[[#This Row],[APS5 Min]]&gt;Q$25,Table145[[#This Row],[APS5 Min]]*1.038,Q$25*1.038)</f>
        <v>83393.999520000012</v>
      </c>
      <c r="AV85" s="73">
        <f>IF(Table145[[#This Row],[APS5 Max]]&gt;R$25,Table145[[#This Row],[APS5 Max]]*1.038,R$25*1.038)</f>
        <v>90899.90208</v>
      </c>
      <c r="AW85" s="73">
        <f>IF(Table145[[#This Row],[APS6 Min]]&gt;S$25,Table145[[#This Row],[APS6 Min]]*1.038,S$25*1.038)</f>
        <v>93626.7696</v>
      </c>
      <c r="AX85" s="73">
        <f>IF(Table145[[#This Row],[APS6 Max]]&gt;T$25,Table145[[#This Row],[APS6 Max]]*1.038,T$25*1.038)</f>
        <v>104861.33424000001</v>
      </c>
      <c r="AY85" s="73">
        <f>IF(Table145[[#This Row],[EL1 Min]]&gt;U$25,Table145[[#This Row],[EL1 Min]]*1.038,U$25*1.038)</f>
        <v>114299.5776</v>
      </c>
      <c r="AZ85" s="73">
        <f>IF(Table145[[#This Row],[EL1 Max]]&gt;V$25,Table145[[#This Row],[EL1 Max]]*1.038,V$25*1.038)</f>
        <v>124586.32368</v>
      </c>
      <c r="BA85" s="73">
        <f>IF(Table145[[#This Row],[EL2 Min]]&gt;W$25,Table145[[#This Row],[EL2 Min]]*1.038,W$25*1.038)</f>
        <v>132060.92016000001</v>
      </c>
      <c r="BB85" s="73">
        <f>IF(Table145[[#This Row],[EL2 Max]]&gt;X$25,Table145[[#This Row],[EL2 Max]]*1.038,X$25*1.038)</f>
        <v>154358.40576000002</v>
      </c>
      <c r="BD85" s="78" t="s">
        <v>109</v>
      </c>
      <c r="BE85" s="80">
        <f>IF(Table143[[#This Row],[APS1 Min]]&gt;I$26,Table143[[#This Row],[APS1 Min]]*1.034,I$26*1.034)</f>
        <v>56369.295840000006</v>
      </c>
      <c r="BF85" s="80">
        <f>IF(Table143[[#This Row],[APS1 Max]]&gt;J$26,Table143[[#This Row],[APS1 Max]]*1.034,J$26*1.034)</f>
        <v>59751.453590400008</v>
      </c>
      <c r="BG85" s="80">
        <f>IF(Table143[[#This Row],[APS2 Min]]&gt;K$26,Table143[[#This Row],[APS2 Min]]*1.034,K$26*1.034)</f>
        <v>61543.997198112003</v>
      </c>
      <c r="BH85" s="80">
        <f>IF(Table143[[#This Row],[APS2 Max]]&gt;L$26,Table143[[#This Row],[APS2 Max]]*1.034,L$26*1.034)</f>
        <v>67082.844207350412</v>
      </c>
      <c r="BI85" s="80">
        <f>IF(Table143[[#This Row],[APS3 Min]]&gt;M$26,Table143[[#This Row],[APS3 Min]]*1.034,M$26*1.034)</f>
        <v>69095.22806883842</v>
      </c>
      <c r="BJ85" s="80">
        <f>IF(Table143[[#This Row],[APS3 Max]]&gt;N$26,Table143[[#This Row],[APS3 Max]]*1.034,N$26*1.034)</f>
        <v>75313.888785907198</v>
      </c>
      <c r="BK85" s="80">
        <f>IF(Table143[[#This Row],[APS4 Min]]&gt;O$26,Table143[[#This Row],[APS4 Min]]*1.034,O$26*1.034)</f>
        <v>77573.170163174407</v>
      </c>
      <c r="BL85" s="80">
        <f>IF(Table143[[#This Row],[APS4 Max]]&gt;P$26,Table143[[#This Row],[APS4 Max]]*1.034,P$26*1.034)</f>
        <v>84555.071145916809</v>
      </c>
      <c r="BM85" s="80">
        <f>IF(Table143[[#This Row],[APS5 Min]]&gt;Q$26,Table143[[#This Row],[APS5 Min]]*1.034,Q$26*1.034)</f>
        <v>87091.689458716806</v>
      </c>
      <c r="BN85" s="80">
        <f>IF(Table143[[#This Row],[APS5 Max]]&gt;R$26,Table143[[#This Row],[APS5 Max]]*1.034,R$26*1.034)</f>
        <v>94930.403738227193</v>
      </c>
      <c r="BO85" s="80">
        <f>IF(Table143[[#This Row],[APS6 Min]]&gt;S$26,Table143[[#This Row],[APS6 Min]]*1.034,S$26*1.034)</f>
        <v>97778.180564063994</v>
      </c>
      <c r="BP85" s="80">
        <f>IF(Table143[[#This Row],[APS6 Max]]&gt;T$26,Table143[[#This Row],[APS6 Max]]*1.034,T$26*1.034)</f>
        <v>109510.88580020162</v>
      </c>
      <c r="BQ85" s="80">
        <f>IF(Table143[[#This Row],[EL1 Min]]&gt;U$26,Table143[[#This Row],[EL1 Min]]*1.034,U$26*1.034)</f>
        <v>119367.620870784</v>
      </c>
      <c r="BR85" s="80">
        <f>IF(Table143[[#This Row],[EL1 Max]]&gt;V$26,Table143[[#This Row],[EL1 Max]]*1.034,V$26*1.034)</f>
        <v>130110.48127197121</v>
      </c>
      <c r="BS85" s="80">
        <f>IF(Table143[[#This Row],[EL2 Min]]&gt;W$26,Table143[[#This Row],[EL2 Min]]*1.034,W$26*1.034)</f>
        <v>137916.50135989441</v>
      </c>
      <c r="BT85" s="80">
        <f>IF(Table143[[#This Row],[EL2 Max]]&gt;X$26,Table143[[#This Row],[EL2 Max]]*1.034,X$26*1.034)</f>
        <v>159606.59155584002</v>
      </c>
    </row>
    <row r="86" spans="2:72" x14ac:dyDescent="0.3">
      <c r="B86" s="78" t="s">
        <v>110</v>
      </c>
      <c r="C86" s="80">
        <v>51407</v>
      </c>
      <c r="D86" s="79">
        <v>59288</v>
      </c>
      <c r="E86" s="80">
        <v>59029</v>
      </c>
      <c r="F86" s="79">
        <v>67554</v>
      </c>
      <c r="G86" s="80">
        <v>65616</v>
      </c>
      <c r="H86" s="79">
        <v>75690</v>
      </c>
      <c r="I86" s="80">
        <v>74012</v>
      </c>
      <c r="J86" s="79">
        <v>84472</v>
      </c>
      <c r="K86" s="80">
        <v>82535</v>
      </c>
      <c r="L86" s="79">
        <v>92609</v>
      </c>
      <c r="M86" s="80">
        <v>90802</v>
      </c>
      <c r="N86" s="79">
        <v>110821</v>
      </c>
      <c r="O86" s="80">
        <v>117538</v>
      </c>
      <c r="P86" s="79">
        <v>142337</v>
      </c>
      <c r="Q86" s="80">
        <v>143499</v>
      </c>
      <c r="R86" s="81">
        <v>168942</v>
      </c>
      <c r="S86" s="77"/>
      <c r="T86" s="78" t="s">
        <v>110</v>
      </c>
      <c r="U86" s="80">
        <v>53463.28</v>
      </c>
      <c r="V86" s="79">
        <v>61659.520000000004</v>
      </c>
      <c r="W86" s="80">
        <v>61390.16</v>
      </c>
      <c r="X86" s="79">
        <v>70256.160000000003</v>
      </c>
      <c r="Y86" s="80">
        <v>68240.639999999999</v>
      </c>
      <c r="Z86" s="79">
        <v>78717.600000000006</v>
      </c>
      <c r="AA86" s="80">
        <v>76972.479999999996</v>
      </c>
      <c r="AB86" s="79">
        <v>87850.880000000005</v>
      </c>
      <c r="AC86" s="80">
        <v>85836.400000000009</v>
      </c>
      <c r="AD86" s="79">
        <v>96313.36</v>
      </c>
      <c r="AE86" s="80">
        <v>94434.08</v>
      </c>
      <c r="AF86" s="79">
        <v>115253.84000000001</v>
      </c>
      <c r="AG86" s="80">
        <v>122239.52</v>
      </c>
      <c r="AH86" s="79">
        <v>148030.48000000001</v>
      </c>
      <c r="AI86" s="80">
        <v>149238.96</v>
      </c>
      <c r="AJ86" s="81">
        <v>175699.68</v>
      </c>
      <c r="AK86" s="77"/>
      <c r="AL86" s="78" t="s">
        <v>110</v>
      </c>
      <c r="AM86" s="73">
        <f>IF(Table145[[#This Row],[APS1 Min]]&gt;I$25,Table145[[#This Row],[APS1 Min]]*1.038,I$25*1.038)</f>
        <v>55494.884640000004</v>
      </c>
      <c r="AN86" s="73">
        <f>IF(Table145[[#This Row],[APS1 Max]]&gt;J$25,Table145[[#This Row],[APS1 Max]]*1.038,J$25*1.038)</f>
        <v>64002.581760000008</v>
      </c>
      <c r="AO86" s="73">
        <f>IF(Table145[[#This Row],[APS2 Min]]&gt;K$25,Table145[[#This Row],[APS2 Min]]*1.038,K$25*1.038)</f>
        <v>63722.986080000002</v>
      </c>
      <c r="AP86" s="73">
        <f>IF(Table145[[#This Row],[APS2 Max]]&gt;L$25,Table145[[#This Row],[APS2 Max]]*1.038,L$25*1.038)</f>
        <v>72925.894080000013</v>
      </c>
      <c r="AQ86" s="73">
        <f>IF(Table145[[#This Row],[APS3 Min]]&gt;M$25,Table145[[#This Row],[APS3 Min]]*1.038,M$25*1.038)</f>
        <v>70833.784320000006</v>
      </c>
      <c r="AR86" s="73">
        <f>IF(Table145[[#This Row],[APS3 Max]]&gt;N$25,Table145[[#This Row],[APS3 Max]]*1.038,N$25*1.038)</f>
        <v>81708.868800000011</v>
      </c>
      <c r="AS86" s="73">
        <f>IF(Table145[[#This Row],[APS4 Min]]&gt;O$25,Table145[[#This Row],[APS4 Min]]*1.038,O$25*1.038)</f>
        <v>79897.434240000002</v>
      </c>
      <c r="AT86" s="73">
        <f>IF(Table145[[#This Row],[APS4 Max]]&gt;P$25,Table145[[#This Row],[APS4 Max]]*1.038,P$25*1.038)</f>
        <v>91189.213440000007</v>
      </c>
      <c r="AU86" s="73">
        <f>IF(Table145[[#This Row],[APS5 Min]]&gt;Q$25,Table145[[#This Row],[APS5 Min]]*1.038,Q$25*1.038)</f>
        <v>89098.183200000014</v>
      </c>
      <c r="AV86" s="73">
        <f>IF(Table145[[#This Row],[APS5 Max]]&gt;R$25,Table145[[#This Row],[APS5 Max]]*1.038,R$25*1.038)</f>
        <v>99973.267680000004</v>
      </c>
      <c r="AW86" s="73">
        <f>IF(Table145[[#This Row],[APS6 Min]]&gt;S$25,Table145[[#This Row],[APS6 Min]]*1.038,S$25*1.038)</f>
        <v>98022.575040000011</v>
      </c>
      <c r="AX86" s="73">
        <f>IF(Table145[[#This Row],[APS6 Max]]&gt;T$25,Table145[[#This Row],[APS6 Max]]*1.038,T$25*1.038)</f>
        <v>119633.48592000002</v>
      </c>
      <c r="AY86" s="73">
        <f>IF(Table145[[#This Row],[EL1 Min]]&gt;U$25,Table145[[#This Row],[EL1 Min]]*1.038,U$25*1.038)</f>
        <v>126884.62176000001</v>
      </c>
      <c r="AZ86" s="73">
        <f>IF(Table145[[#This Row],[EL1 Max]]&gt;V$25,Table145[[#This Row],[EL1 Max]]*1.038,V$25*1.038)</f>
        <v>153655.63824000003</v>
      </c>
      <c r="BA86" s="73">
        <f>IF(Table145[[#This Row],[EL2 Min]]&gt;W$25,Table145[[#This Row],[EL2 Min]]*1.038,W$25*1.038)</f>
        <v>154910.04048</v>
      </c>
      <c r="BB86" s="73">
        <f>IF(Table145[[#This Row],[EL2 Max]]&gt;X$25,Table145[[#This Row],[EL2 Max]]*1.038,X$25*1.038)</f>
        <v>182376.26783999999</v>
      </c>
      <c r="BD86" s="78" t="s">
        <v>110</v>
      </c>
      <c r="BE86" s="80">
        <f>IF(Table143[[#This Row],[APS1 Min]]&gt;I$26,Table143[[#This Row],[APS1 Min]]*1.034,I$26*1.034)</f>
        <v>57381.710717760005</v>
      </c>
      <c r="BF86" s="80">
        <f>IF(Table143[[#This Row],[APS1 Max]]&gt;J$26,Table143[[#This Row],[APS1 Max]]*1.034,J$26*1.034)</f>
        <v>66178.669539840004</v>
      </c>
      <c r="BG86" s="80">
        <f>IF(Table143[[#This Row],[APS2 Min]]&gt;K$26,Table143[[#This Row],[APS2 Min]]*1.034,K$26*1.034)</f>
        <v>65889.567606720011</v>
      </c>
      <c r="BH86" s="80">
        <f>IF(Table143[[#This Row],[APS2 Max]]&gt;L$26,Table143[[#This Row],[APS2 Max]]*1.034,L$26*1.034)</f>
        <v>75405.374478720012</v>
      </c>
      <c r="BI86" s="80">
        <f>IF(Table143[[#This Row],[APS3 Min]]&gt;M$26,Table143[[#This Row],[APS3 Min]]*1.034,M$26*1.034)</f>
        <v>73242.132986880009</v>
      </c>
      <c r="BJ86" s="80">
        <f>IF(Table143[[#This Row],[APS3 Max]]&gt;N$26,Table143[[#This Row],[APS3 Max]]*1.034,N$26*1.034)</f>
        <v>84486.970339200008</v>
      </c>
      <c r="BK86" s="80">
        <f>IF(Table143[[#This Row],[APS4 Min]]&gt;O$26,Table143[[#This Row],[APS4 Min]]*1.034,O$26*1.034)</f>
        <v>82613.94700416</v>
      </c>
      <c r="BL86" s="80">
        <f>IF(Table143[[#This Row],[APS4 Max]]&gt;P$26,Table143[[#This Row],[APS4 Max]]*1.034,P$26*1.034)</f>
        <v>94289.646696960015</v>
      </c>
      <c r="BM86" s="80">
        <f>IF(Table143[[#This Row],[APS5 Min]]&gt;Q$26,Table143[[#This Row],[APS5 Min]]*1.034,Q$26*1.034)</f>
        <v>92127.521428800013</v>
      </c>
      <c r="BN86" s="80">
        <f>IF(Table143[[#This Row],[APS5 Max]]&gt;R$26,Table143[[#This Row],[APS5 Max]]*1.034,R$26*1.034)</f>
        <v>103372.35878112001</v>
      </c>
      <c r="BO86" s="80">
        <f>IF(Table143[[#This Row],[APS6 Min]]&gt;S$26,Table143[[#This Row],[APS6 Min]]*1.034,S$26*1.034)</f>
        <v>101355.34259136001</v>
      </c>
      <c r="BP86" s="80">
        <f>IF(Table143[[#This Row],[APS6 Max]]&gt;T$26,Table143[[#This Row],[APS6 Max]]*1.034,T$26*1.034)</f>
        <v>123701.02444128002</v>
      </c>
      <c r="BQ86" s="80">
        <f>IF(Table143[[#This Row],[EL1 Min]]&gt;U$26,Table143[[#This Row],[EL1 Min]]*1.034,U$26*1.034)</f>
        <v>131198.69889984</v>
      </c>
      <c r="BR86" s="80">
        <f>IF(Table143[[#This Row],[EL1 Max]]&gt;V$26,Table143[[#This Row],[EL1 Max]]*1.034,V$26*1.034)</f>
        <v>158879.92994016004</v>
      </c>
      <c r="BS86" s="80">
        <f>IF(Table143[[#This Row],[EL2 Min]]&gt;W$26,Table143[[#This Row],[EL2 Min]]*1.034,W$26*1.034)</f>
        <v>160176.98185632</v>
      </c>
      <c r="BT86" s="80">
        <f>IF(Table143[[#This Row],[EL2 Max]]&gt;X$26,Table143[[#This Row],[EL2 Max]]*1.034,X$26*1.034)</f>
        <v>188577.06094656</v>
      </c>
    </row>
    <row r="87" spans="2:72" x14ac:dyDescent="0.3">
      <c r="B87" s="78" t="s">
        <v>111</v>
      </c>
      <c r="C87" s="80">
        <v>50158</v>
      </c>
      <c r="D87" s="79">
        <v>55468</v>
      </c>
      <c r="E87" s="80">
        <v>55965</v>
      </c>
      <c r="F87" s="79">
        <v>62983</v>
      </c>
      <c r="G87" s="80">
        <v>63746</v>
      </c>
      <c r="H87" s="79">
        <v>70303</v>
      </c>
      <c r="I87" s="80">
        <v>71048</v>
      </c>
      <c r="J87" s="79">
        <v>78285</v>
      </c>
      <c r="K87" s="80">
        <v>79243</v>
      </c>
      <c r="L87" s="79">
        <v>85272</v>
      </c>
      <c r="M87" s="80">
        <v>87718</v>
      </c>
      <c r="N87" s="79">
        <v>99774</v>
      </c>
      <c r="O87" s="80">
        <v>109721</v>
      </c>
      <c r="P87" s="79">
        <v>122221</v>
      </c>
      <c r="Q87" s="80">
        <v>129527</v>
      </c>
      <c r="R87" s="81">
        <v>159657</v>
      </c>
      <c r="S87" s="77"/>
      <c r="T87" s="78" t="s">
        <v>111</v>
      </c>
      <c r="U87" s="80">
        <v>52164.32</v>
      </c>
      <c r="V87" s="79">
        <v>57686.720000000001</v>
      </c>
      <c r="W87" s="80">
        <v>58203.6</v>
      </c>
      <c r="X87" s="79">
        <v>65502.32</v>
      </c>
      <c r="Y87" s="80">
        <v>66295.839999999997</v>
      </c>
      <c r="Z87" s="79">
        <v>73115.12</v>
      </c>
      <c r="AA87" s="80">
        <v>73889.919999999998</v>
      </c>
      <c r="AB87" s="79">
        <v>81416.400000000009</v>
      </c>
      <c r="AC87" s="80">
        <v>82412.72</v>
      </c>
      <c r="AD87" s="79">
        <v>88682.880000000005</v>
      </c>
      <c r="AE87" s="80">
        <v>91226.72</v>
      </c>
      <c r="AF87" s="79">
        <v>103764.96</v>
      </c>
      <c r="AG87" s="80">
        <v>114109.84000000001</v>
      </c>
      <c r="AH87" s="79">
        <v>127109.84000000001</v>
      </c>
      <c r="AI87" s="80">
        <v>134708.08000000002</v>
      </c>
      <c r="AJ87" s="81">
        <v>166043.28</v>
      </c>
      <c r="AK87" s="77"/>
      <c r="AL87" s="78" t="s">
        <v>111</v>
      </c>
      <c r="AM87" s="73">
        <f>IF(Table145[[#This Row],[APS1 Min]]&gt;I$25,Table145[[#This Row],[APS1 Min]]*1.038,I$25*1.038)</f>
        <v>54146.564160000002</v>
      </c>
      <c r="AN87" s="73">
        <f>IF(Table145[[#This Row],[APS1 Max]]&gt;J$25,Table145[[#This Row],[APS1 Max]]*1.038,J$25*1.038)</f>
        <v>59878.815360000001</v>
      </c>
      <c r="AO87" s="73">
        <f>IF(Table145[[#This Row],[APS2 Min]]&gt;K$25,Table145[[#This Row],[APS2 Min]]*1.038,K$25*1.038)</f>
        <v>60415.336799999997</v>
      </c>
      <c r="AP87" s="73">
        <f>IF(Table145[[#This Row],[APS2 Max]]&gt;L$25,Table145[[#This Row],[APS2 Max]]*1.038,L$25*1.038)</f>
        <v>67991.408160000006</v>
      </c>
      <c r="AQ87" s="73">
        <f>IF(Table145[[#This Row],[APS3 Min]]&gt;M$25,Table145[[#This Row],[APS3 Min]]*1.038,M$25*1.038)</f>
        <v>68815.081919999997</v>
      </c>
      <c r="AR87" s="73">
        <f>IF(Table145[[#This Row],[APS3 Max]]&gt;N$25,Table145[[#This Row],[APS3 Max]]*1.038,N$25*1.038)</f>
        <v>75893.494559999992</v>
      </c>
      <c r="AS87" s="73">
        <f>IF(Table145[[#This Row],[APS4 Min]]&gt;O$25,Table145[[#This Row],[APS4 Min]]*1.038,O$25*1.038)</f>
        <v>76697.736959999995</v>
      </c>
      <c r="AT87" s="73">
        <f>IF(Table145[[#This Row],[APS4 Max]]&gt;P$25,Table145[[#This Row],[APS4 Max]]*1.038,P$25*1.038)</f>
        <v>84510.223200000008</v>
      </c>
      <c r="AU87" s="73">
        <f>IF(Table145[[#This Row],[APS5 Min]]&gt;Q$25,Table145[[#This Row],[APS5 Min]]*1.038,Q$25*1.038)</f>
        <v>85544.403360000011</v>
      </c>
      <c r="AV87" s="73">
        <f>IF(Table145[[#This Row],[APS5 Max]]&gt;R$25,Table145[[#This Row],[APS5 Max]]*1.038,R$25*1.038)</f>
        <v>92052.829440000001</v>
      </c>
      <c r="AW87" s="73">
        <f>IF(Table145[[#This Row],[APS6 Min]]&gt;S$25,Table145[[#This Row],[APS6 Min]]*1.038,S$25*1.038)</f>
        <v>94693.335359999997</v>
      </c>
      <c r="AX87" s="73">
        <f>IF(Table145[[#This Row],[APS6 Max]]&gt;T$25,Table145[[#This Row],[APS6 Max]]*1.038,T$25*1.038)</f>
        <v>107708.02848000001</v>
      </c>
      <c r="AY87" s="73">
        <f>IF(Table145[[#This Row],[EL1 Min]]&gt;U$25,Table145[[#This Row],[EL1 Min]]*1.038,U$25*1.038)</f>
        <v>118446.01392000001</v>
      </c>
      <c r="AZ87" s="73">
        <f>IF(Table145[[#This Row],[EL1 Max]]&gt;V$25,Table145[[#This Row],[EL1 Max]]*1.038,V$25*1.038)</f>
        <v>131940.01392000003</v>
      </c>
      <c r="BA87" s="73">
        <f>IF(Table145[[#This Row],[EL2 Min]]&gt;W$25,Table145[[#This Row],[EL2 Min]]*1.038,W$25*1.038)</f>
        <v>139826.98704000001</v>
      </c>
      <c r="BB87" s="73">
        <f>IF(Table145[[#This Row],[EL2 Max]]&gt;X$25,Table145[[#This Row],[EL2 Max]]*1.038,X$25*1.038)</f>
        <v>172352.92464000001</v>
      </c>
      <c r="BD87" s="78" t="s">
        <v>111</v>
      </c>
      <c r="BE87" s="80">
        <f>IF(Table143[[#This Row],[APS1 Min]]&gt;I$26,Table143[[#This Row],[APS1 Min]]*1.034,I$26*1.034)</f>
        <v>56369.295840000006</v>
      </c>
      <c r="BF87" s="80">
        <f>IF(Table143[[#This Row],[APS1 Max]]&gt;J$26,Table143[[#This Row],[APS1 Max]]*1.034,J$26*1.034)</f>
        <v>61914.695082240003</v>
      </c>
      <c r="BG87" s="80">
        <f>IF(Table143[[#This Row],[APS2 Min]]&gt;K$26,Table143[[#This Row],[APS2 Min]]*1.034,K$26*1.034)</f>
        <v>62469.458251199998</v>
      </c>
      <c r="BH87" s="80">
        <f>IF(Table143[[#This Row],[APS2 Max]]&gt;L$26,Table143[[#This Row],[APS2 Max]]*1.034,L$26*1.034)</f>
        <v>70303.116037440006</v>
      </c>
      <c r="BI87" s="80">
        <f>IF(Table143[[#This Row],[APS3 Min]]&gt;M$26,Table143[[#This Row],[APS3 Min]]*1.034,M$26*1.034)</f>
        <v>71154.794705280001</v>
      </c>
      <c r="BJ87" s="80">
        <f>IF(Table143[[#This Row],[APS3 Max]]&gt;N$26,Table143[[#This Row],[APS3 Max]]*1.034,N$26*1.034)</f>
        <v>78473.873375039999</v>
      </c>
      <c r="BK87" s="80">
        <f>IF(Table143[[#This Row],[APS4 Min]]&gt;O$26,Table143[[#This Row],[APS4 Min]]*1.034,O$26*1.034)</f>
        <v>79305.46001663999</v>
      </c>
      <c r="BL87" s="80">
        <f>IF(Table143[[#This Row],[APS4 Max]]&gt;P$26,Table143[[#This Row],[APS4 Max]]*1.034,P$26*1.034)</f>
        <v>87383.570788800003</v>
      </c>
      <c r="BM87" s="80">
        <f>IF(Table143[[#This Row],[APS5 Min]]&gt;Q$26,Table143[[#This Row],[APS5 Min]]*1.034,Q$26*1.034)</f>
        <v>88452.913074240016</v>
      </c>
      <c r="BN87" s="80">
        <f>IF(Table143[[#This Row],[APS5 Max]]&gt;R$26,Table143[[#This Row],[APS5 Max]]*1.034,R$26*1.034)</f>
        <v>95182.625640960003</v>
      </c>
      <c r="BO87" s="80">
        <f>IF(Table143[[#This Row],[APS6 Min]]&gt;S$26,Table143[[#This Row],[APS6 Min]]*1.034,S$26*1.034)</f>
        <v>97912.908762239997</v>
      </c>
      <c r="BP87" s="80">
        <f>IF(Table143[[#This Row],[APS6 Max]]&gt;T$26,Table143[[#This Row],[APS6 Max]]*1.034,T$26*1.034)</f>
        <v>111370.10144832001</v>
      </c>
      <c r="BQ87" s="80">
        <f>IF(Table143[[#This Row],[EL1 Min]]&gt;U$26,Table143[[#This Row],[EL1 Min]]*1.034,U$26*1.034)</f>
        <v>122473.17839328002</v>
      </c>
      <c r="BR87" s="80">
        <f>IF(Table143[[#This Row],[EL1 Max]]&gt;V$26,Table143[[#This Row],[EL1 Max]]*1.034,V$26*1.034)</f>
        <v>136425.97439328002</v>
      </c>
      <c r="BS87" s="80">
        <f>IF(Table143[[#This Row],[EL2 Min]]&gt;W$26,Table143[[#This Row],[EL2 Min]]*1.034,W$26*1.034)</f>
        <v>144581.10459936</v>
      </c>
      <c r="BT87" s="80">
        <f>IF(Table143[[#This Row],[EL2 Max]]&gt;X$26,Table143[[#This Row],[EL2 Max]]*1.034,X$26*1.034)</f>
        <v>178212.92407776002</v>
      </c>
    </row>
    <row r="88" spans="2:72" x14ac:dyDescent="0.3">
      <c r="B88" s="78" t="s">
        <v>112</v>
      </c>
      <c r="C88" s="80">
        <v>52418</v>
      </c>
      <c r="D88" s="79">
        <v>54488</v>
      </c>
      <c r="E88" s="80">
        <v>59452</v>
      </c>
      <c r="F88" s="79">
        <v>65110</v>
      </c>
      <c r="G88" s="80">
        <v>66902</v>
      </c>
      <c r="H88" s="79">
        <v>72144</v>
      </c>
      <c r="I88" s="80">
        <v>74488</v>
      </c>
      <c r="J88" s="79">
        <v>80834</v>
      </c>
      <c r="K88" s="80">
        <v>83041</v>
      </c>
      <c r="L88" s="79">
        <v>88007</v>
      </c>
      <c r="M88" s="80">
        <v>89938</v>
      </c>
      <c r="N88" s="79">
        <v>103455</v>
      </c>
      <c r="O88" s="80">
        <v>114492</v>
      </c>
      <c r="P88" s="79">
        <v>123903</v>
      </c>
      <c r="Q88" s="80">
        <v>132011</v>
      </c>
      <c r="R88" s="81">
        <v>154496</v>
      </c>
      <c r="S88" s="77"/>
      <c r="T88" s="78" t="s">
        <v>112</v>
      </c>
      <c r="U88" s="80">
        <v>54514.720000000001</v>
      </c>
      <c r="V88" s="79">
        <v>56667.520000000004</v>
      </c>
      <c r="W88" s="80">
        <v>61830.080000000002</v>
      </c>
      <c r="X88" s="79">
        <v>67714.400000000009</v>
      </c>
      <c r="Y88" s="80">
        <v>69578.080000000002</v>
      </c>
      <c r="Z88" s="79">
        <v>75029.760000000009</v>
      </c>
      <c r="AA88" s="80">
        <v>77467.520000000004</v>
      </c>
      <c r="AB88" s="79">
        <v>84067.36</v>
      </c>
      <c r="AC88" s="80">
        <v>86362.64</v>
      </c>
      <c r="AD88" s="79">
        <v>91527.28</v>
      </c>
      <c r="AE88" s="80">
        <v>93535.52</v>
      </c>
      <c r="AF88" s="79">
        <v>107593.2</v>
      </c>
      <c r="AG88" s="80">
        <v>119071.68000000001</v>
      </c>
      <c r="AH88" s="79">
        <v>128859.12000000001</v>
      </c>
      <c r="AI88" s="80">
        <v>137291.44</v>
      </c>
      <c r="AJ88" s="81">
        <v>160675.84</v>
      </c>
      <c r="AK88" s="77"/>
      <c r="AL88" s="78" t="s">
        <v>112</v>
      </c>
      <c r="AM88" s="73">
        <f>IF(Table145[[#This Row],[APS1 Min]]&gt;I$25,Table145[[#This Row],[APS1 Min]]*1.038,I$25*1.038)</f>
        <v>56586.27936</v>
      </c>
      <c r="AN88" s="73">
        <f>IF(Table145[[#This Row],[APS1 Max]]&gt;J$25,Table145[[#This Row],[APS1 Max]]*1.038,J$25*1.038)</f>
        <v>58820.885760000005</v>
      </c>
      <c r="AO88" s="73">
        <f>IF(Table145[[#This Row],[APS2 Min]]&gt;K$25,Table145[[#This Row],[APS2 Min]]*1.038,K$25*1.038)</f>
        <v>64179.623040000006</v>
      </c>
      <c r="AP88" s="73">
        <f>IF(Table145[[#This Row],[APS2 Max]]&gt;L$25,Table145[[#This Row],[APS2 Max]]*1.038,L$25*1.038)</f>
        <v>70287.547200000015</v>
      </c>
      <c r="AQ88" s="73">
        <f>IF(Table145[[#This Row],[APS3 Min]]&gt;M$25,Table145[[#This Row],[APS3 Min]]*1.038,M$25*1.038)</f>
        <v>72222.047040000005</v>
      </c>
      <c r="AR88" s="73">
        <f>IF(Table145[[#This Row],[APS3 Max]]&gt;N$25,Table145[[#This Row],[APS3 Max]]*1.038,N$25*1.038)</f>
        <v>77880.890880000006</v>
      </c>
      <c r="AS88" s="73">
        <f>IF(Table145[[#This Row],[APS4 Min]]&gt;O$25,Table145[[#This Row],[APS4 Min]]*1.038,O$25*1.038)</f>
        <v>80411.285760000013</v>
      </c>
      <c r="AT88" s="73">
        <f>IF(Table145[[#This Row],[APS4 Max]]&gt;P$25,Table145[[#This Row],[APS4 Max]]*1.038,P$25*1.038)</f>
        <v>87261.919680000006</v>
      </c>
      <c r="AU88" s="73">
        <f>IF(Table145[[#This Row],[APS5 Min]]&gt;Q$25,Table145[[#This Row],[APS5 Min]]*1.038,Q$25*1.038)</f>
        <v>89644.420320000005</v>
      </c>
      <c r="AV88" s="73">
        <f>IF(Table145[[#This Row],[APS5 Max]]&gt;R$25,Table145[[#This Row],[APS5 Max]]*1.038,R$25*1.038)</f>
        <v>95005.316640000005</v>
      </c>
      <c r="AW88" s="73">
        <f>IF(Table145[[#This Row],[APS6 Min]]&gt;S$25,Table145[[#This Row],[APS6 Min]]*1.038,S$25*1.038)</f>
        <v>97089.869760000001</v>
      </c>
      <c r="AX88" s="73">
        <f>IF(Table145[[#This Row],[APS6 Max]]&gt;T$25,Table145[[#This Row],[APS6 Max]]*1.038,T$25*1.038)</f>
        <v>111681.74159999999</v>
      </c>
      <c r="AY88" s="73">
        <f>IF(Table145[[#This Row],[EL1 Min]]&gt;U$25,Table145[[#This Row],[EL1 Min]]*1.038,U$25*1.038)</f>
        <v>123596.40384000001</v>
      </c>
      <c r="AZ88" s="73">
        <f>IF(Table145[[#This Row],[EL1 Max]]&gt;V$25,Table145[[#This Row],[EL1 Max]]*1.038,V$25*1.038)</f>
        <v>133755.76656000002</v>
      </c>
      <c r="BA88" s="73">
        <f>IF(Table145[[#This Row],[EL2 Min]]&gt;W$25,Table145[[#This Row],[EL2 Min]]*1.038,W$25*1.038)</f>
        <v>142508.51472000001</v>
      </c>
      <c r="BB88" s="73">
        <f>IF(Table145[[#This Row],[EL2 Max]]&gt;X$25,Table145[[#This Row],[EL2 Max]]*1.038,X$25*1.038)</f>
        <v>166781.52192</v>
      </c>
      <c r="BD88" s="78" t="s">
        <v>112</v>
      </c>
      <c r="BE88" s="80">
        <f>IF(Table143[[#This Row],[APS1 Min]]&gt;I$26,Table143[[#This Row],[APS1 Min]]*1.034,I$26*1.034)</f>
        <v>58510.212858240004</v>
      </c>
      <c r="BF88" s="80">
        <f>IF(Table143[[#This Row],[APS1 Max]]&gt;J$26,Table143[[#This Row],[APS1 Max]]*1.034,J$26*1.034)</f>
        <v>60820.795875840005</v>
      </c>
      <c r="BG88" s="80">
        <f>IF(Table143[[#This Row],[APS2 Min]]&gt;K$26,Table143[[#This Row],[APS2 Min]]*1.034,K$26*1.034)</f>
        <v>66361.730223360006</v>
      </c>
      <c r="BH88" s="80">
        <f>IF(Table143[[#This Row],[APS2 Max]]&gt;L$26,Table143[[#This Row],[APS2 Max]]*1.034,L$26*1.034)</f>
        <v>72677.32380480002</v>
      </c>
      <c r="BI88" s="80">
        <f>IF(Table143[[#This Row],[APS3 Min]]&gt;M$26,Table143[[#This Row],[APS3 Min]]*1.034,M$26*1.034)</f>
        <v>74677.59663936001</v>
      </c>
      <c r="BJ88" s="80">
        <f>IF(Table143[[#This Row],[APS3 Max]]&gt;N$26,Table143[[#This Row],[APS3 Max]]*1.034,N$26*1.034)</f>
        <v>80528.841169920008</v>
      </c>
      <c r="BK88" s="80">
        <f>IF(Table143[[#This Row],[APS4 Min]]&gt;O$26,Table143[[#This Row],[APS4 Min]]*1.034,O$26*1.034)</f>
        <v>83145.269475840018</v>
      </c>
      <c r="BL88" s="80">
        <f>IF(Table143[[#This Row],[APS4 Max]]&gt;P$26,Table143[[#This Row],[APS4 Max]]*1.034,P$26*1.034)</f>
        <v>90228.824949120011</v>
      </c>
      <c r="BM88" s="80">
        <f>IF(Table143[[#This Row],[APS5 Min]]&gt;Q$26,Table143[[#This Row],[APS5 Min]]*1.034,Q$26*1.034)</f>
        <v>92692.330610880002</v>
      </c>
      <c r="BN88" s="80">
        <f>IF(Table143[[#This Row],[APS5 Max]]&gt;R$26,Table143[[#This Row],[APS5 Max]]*1.034,R$26*1.034)</f>
        <v>98235.497405760005</v>
      </c>
      <c r="BO88" s="80">
        <f>IF(Table143[[#This Row],[APS6 Min]]&gt;S$26,Table143[[#This Row],[APS6 Min]]*1.034,S$26*1.034)</f>
        <v>100390.92533184</v>
      </c>
      <c r="BP88" s="80">
        <f>IF(Table143[[#This Row],[APS6 Max]]&gt;T$26,Table143[[#This Row],[APS6 Max]]*1.034,T$26*1.034)</f>
        <v>115478.9208144</v>
      </c>
      <c r="BQ88" s="80">
        <f>IF(Table143[[#This Row],[EL1 Min]]&gt;U$26,Table143[[#This Row],[EL1 Min]]*1.034,U$26*1.034)</f>
        <v>127798.68157056002</v>
      </c>
      <c r="BR88" s="80">
        <f>IF(Table143[[#This Row],[EL1 Max]]&gt;V$26,Table143[[#This Row],[EL1 Max]]*1.034,V$26*1.034)</f>
        <v>138303.46262304002</v>
      </c>
      <c r="BS88" s="80">
        <f>IF(Table143[[#This Row],[EL2 Min]]&gt;W$26,Table143[[#This Row],[EL2 Min]]*1.034,W$26*1.034)</f>
        <v>147353.80422048</v>
      </c>
      <c r="BT88" s="80">
        <f>IF(Table143[[#This Row],[EL2 Max]]&gt;X$26,Table143[[#This Row],[EL2 Max]]*1.034,X$26*1.034)</f>
        <v>172452.09366528</v>
      </c>
    </row>
    <row r="89" spans="2:72" x14ac:dyDescent="0.3">
      <c r="B89" s="78" t="s">
        <v>113</v>
      </c>
      <c r="C89" s="80">
        <v>50158</v>
      </c>
      <c r="D89" s="79">
        <v>56259</v>
      </c>
      <c r="E89" s="80">
        <v>56484</v>
      </c>
      <c r="F89" s="79">
        <v>63491</v>
      </c>
      <c r="G89" s="80">
        <v>63942</v>
      </c>
      <c r="H89" s="79">
        <v>70078</v>
      </c>
      <c r="I89" s="80">
        <v>70941</v>
      </c>
      <c r="J89" s="79">
        <v>78223</v>
      </c>
      <c r="K89" s="80">
        <v>78806</v>
      </c>
      <c r="L89" s="79">
        <v>86476</v>
      </c>
      <c r="M89" s="80">
        <v>86931</v>
      </c>
      <c r="N89" s="79">
        <v>98910</v>
      </c>
      <c r="O89" s="80">
        <v>108681</v>
      </c>
      <c r="P89" s="79">
        <v>119117</v>
      </c>
      <c r="Q89" s="80">
        <v>127284</v>
      </c>
      <c r="R89" s="81">
        <v>150416</v>
      </c>
      <c r="S89" s="77"/>
      <c r="T89" s="78" t="s">
        <v>113</v>
      </c>
      <c r="U89" s="80">
        <v>52164.32</v>
      </c>
      <c r="V89" s="79">
        <v>58509.36</v>
      </c>
      <c r="W89" s="80">
        <v>58743.360000000001</v>
      </c>
      <c r="X89" s="79">
        <v>66030.64</v>
      </c>
      <c r="Y89" s="80">
        <v>66499.680000000008</v>
      </c>
      <c r="Z89" s="79">
        <v>72881.119999999995</v>
      </c>
      <c r="AA89" s="80">
        <v>73778.64</v>
      </c>
      <c r="AB89" s="79">
        <v>81351.92</v>
      </c>
      <c r="AC89" s="80">
        <v>81958.240000000005</v>
      </c>
      <c r="AD89" s="79">
        <v>89935.040000000008</v>
      </c>
      <c r="AE89" s="80">
        <v>90408.24</v>
      </c>
      <c r="AF89" s="79">
        <v>102866.40000000001</v>
      </c>
      <c r="AG89" s="80">
        <v>113028.24</v>
      </c>
      <c r="AH89" s="79">
        <v>123881.68000000001</v>
      </c>
      <c r="AI89" s="80">
        <v>132375.36000000002</v>
      </c>
      <c r="AJ89" s="81">
        <v>156432.64000000001</v>
      </c>
      <c r="AK89" s="77"/>
      <c r="AL89" s="78" t="s">
        <v>113</v>
      </c>
      <c r="AM89" s="73">
        <f>IF(Table145[[#This Row],[APS1 Min]]&gt;I$25,Table145[[#This Row],[APS1 Min]]*1.038,I$25*1.038)</f>
        <v>54146.564160000002</v>
      </c>
      <c r="AN89" s="73">
        <f>IF(Table145[[#This Row],[APS1 Max]]&gt;J$25,Table145[[#This Row],[APS1 Max]]*1.038,J$25*1.038)</f>
        <v>60732.715680000001</v>
      </c>
      <c r="AO89" s="73">
        <f>IF(Table145[[#This Row],[APS2 Min]]&gt;K$25,Table145[[#This Row],[APS2 Min]]*1.038,K$25*1.038)</f>
        <v>60975.607680000001</v>
      </c>
      <c r="AP89" s="73">
        <f>IF(Table145[[#This Row],[APS2 Max]]&gt;L$25,Table145[[#This Row],[APS2 Max]]*1.038,L$25*1.038)</f>
        <v>68539.804319999996</v>
      </c>
      <c r="AQ89" s="73">
        <f>IF(Table145[[#This Row],[APS3 Min]]&gt;M$25,Table145[[#This Row],[APS3 Min]]*1.038,M$25*1.038)</f>
        <v>69026.667840000009</v>
      </c>
      <c r="AR89" s="73">
        <f>IF(Table145[[#This Row],[APS3 Max]]&gt;N$25,Table145[[#This Row],[APS3 Max]]*1.038,N$25*1.038)</f>
        <v>75650.602559999999</v>
      </c>
      <c r="AS89" s="73">
        <f>IF(Table145[[#This Row],[APS4 Min]]&gt;O$25,Table145[[#This Row],[APS4 Min]]*1.038,O$25*1.038)</f>
        <v>76582.228319999995</v>
      </c>
      <c r="AT89" s="73">
        <f>IF(Table145[[#This Row],[APS4 Max]]&gt;P$25,Table145[[#This Row],[APS4 Max]]*1.038,P$25*1.038)</f>
        <v>84443.292960000006</v>
      </c>
      <c r="AU89" s="73">
        <f>IF(Table145[[#This Row],[APS5 Min]]&gt;Q$25,Table145[[#This Row],[APS5 Min]]*1.038,Q$25*1.038)</f>
        <v>85072.653120000003</v>
      </c>
      <c r="AV89" s="73">
        <f>IF(Table145[[#This Row],[APS5 Max]]&gt;R$25,Table145[[#This Row],[APS5 Max]]*1.038,R$25*1.038)</f>
        <v>93352.571520000012</v>
      </c>
      <c r="AW89" s="73">
        <f>IF(Table145[[#This Row],[APS6 Min]]&gt;S$25,Table145[[#This Row],[APS6 Min]]*1.038,S$25*1.038)</f>
        <v>93843.753120000008</v>
      </c>
      <c r="AX89" s="73">
        <f>IF(Table145[[#This Row],[APS6 Max]]&gt;T$25,Table145[[#This Row],[APS6 Max]]*1.038,T$25*1.038)</f>
        <v>106775.32320000001</v>
      </c>
      <c r="AY89" s="73">
        <f>IF(Table145[[#This Row],[EL1 Min]]&gt;U$25,Table145[[#This Row],[EL1 Min]]*1.038,U$25*1.038)</f>
        <v>117323.31312000001</v>
      </c>
      <c r="AZ89" s="73">
        <f>IF(Table145[[#This Row],[EL1 Max]]&gt;V$25,Table145[[#This Row],[EL1 Max]]*1.038,V$25*1.038)</f>
        <v>128589.18384000001</v>
      </c>
      <c r="BA89" s="73">
        <f>IF(Table145[[#This Row],[EL2 Min]]&gt;W$25,Table145[[#This Row],[EL2 Min]]*1.038,W$25*1.038)</f>
        <v>137405.62368000002</v>
      </c>
      <c r="BB89" s="73">
        <f>IF(Table145[[#This Row],[EL2 Max]]&gt;X$25,Table145[[#This Row],[EL2 Max]]*1.038,X$25*1.038)</f>
        <v>162377.08032000001</v>
      </c>
      <c r="BD89" s="78" t="s">
        <v>113</v>
      </c>
      <c r="BE89" s="80">
        <f>IF(Table143[[#This Row],[APS1 Min]]&gt;I$26,Table143[[#This Row],[APS1 Min]]*1.034,I$26*1.034)</f>
        <v>56369.295840000006</v>
      </c>
      <c r="BF89" s="80">
        <f>IF(Table143[[#This Row],[APS1 Max]]&gt;J$26,Table143[[#This Row],[APS1 Max]]*1.034,J$26*1.034)</f>
        <v>62797.628013120004</v>
      </c>
      <c r="BG89" s="80">
        <f>IF(Table143[[#This Row],[APS2 Min]]&gt;K$26,Table143[[#This Row],[APS2 Min]]*1.034,K$26*1.034)</f>
        <v>63048.77834112</v>
      </c>
      <c r="BH89" s="80">
        <f>IF(Table143[[#This Row],[APS2 Max]]&gt;L$26,Table143[[#This Row],[APS2 Max]]*1.034,L$26*1.034)</f>
        <v>70870.157666879997</v>
      </c>
      <c r="BI89" s="80">
        <f>IF(Table143[[#This Row],[APS3 Min]]&gt;M$26,Table143[[#This Row],[APS3 Min]]*1.034,M$26*1.034)</f>
        <v>71373.574546560005</v>
      </c>
      <c r="BJ89" s="80">
        <f>IF(Table143[[#This Row],[APS3 Max]]&gt;N$26,Table143[[#This Row],[APS3 Max]]*1.034,N$26*1.034)</f>
        <v>78222.723047039995</v>
      </c>
      <c r="BK89" s="80">
        <f>IF(Table143[[#This Row],[APS4 Min]]&gt;O$26,Table143[[#This Row],[APS4 Min]]*1.034,O$26*1.034)</f>
        <v>79186.024082880002</v>
      </c>
      <c r="BL89" s="80">
        <f>IF(Table143[[#This Row],[APS4 Max]]&gt;P$26,Table143[[#This Row],[APS4 Max]]*1.034,P$26*1.034)</f>
        <v>87314.364920640015</v>
      </c>
      <c r="BM89" s="80">
        <f>IF(Table143[[#This Row],[APS5 Min]]&gt;Q$26,Table143[[#This Row],[APS5 Min]]*1.034,Q$26*1.034)</f>
        <v>87965.123326080007</v>
      </c>
      <c r="BN89" s="80">
        <f>IF(Table143[[#This Row],[APS5 Max]]&gt;R$26,Table143[[#This Row],[APS5 Max]]*1.034,R$26*1.034)</f>
        <v>96526.55895168001</v>
      </c>
      <c r="BO89" s="80">
        <f>IF(Table143[[#This Row],[APS6 Min]]&gt;S$26,Table143[[#This Row],[APS6 Min]]*1.034,S$26*1.034)</f>
        <v>97778.180564063994</v>
      </c>
      <c r="BP89" s="80">
        <f>IF(Table143[[#This Row],[APS6 Max]]&gt;T$26,Table143[[#This Row],[APS6 Max]]*1.034,T$26*1.034)</f>
        <v>110405.68418880002</v>
      </c>
      <c r="BQ89" s="80">
        <f>IF(Table143[[#This Row],[EL1 Min]]&gt;U$26,Table143[[#This Row],[EL1 Min]]*1.034,U$26*1.034)</f>
        <v>121312.30576608001</v>
      </c>
      <c r="BR89" s="80">
        <f>IF(Table143[[#This Row],[EL1 Max]]&gt;V$26,Table143[[#This Row],[EL1 Max]]*1.034,V$26*1.034)</f>
        <v>132961.21609056002</v>
      </c>
      <c r="BS89" s="80">
        <f>IF(Table143[[#This Row],[EL2 Min]]&gt;W$26,Table143[[#This Row],[EL2 Min]]*1.034,W$26*1.034)</f>
        <v>142077.41488512003</v>
      </c>
      <c r="BT89" s="80">
        <f>IF(Table143[[#This Row],[EL2 Max]]&gt;X$26,Table143[[#This Row],[EL2 Max]]*1.034,X$26*1.034)</f>
        <v>167897.90105088003</v>
      </c>
    </row>
    <row r="90" spans="2:72" x14ac:dyDescent="0.3">
      <c r="B90" s="78" t="s">
        <v>114</v>
      </c>
      <c r="C90" s="80">
        <v>49155</v>
      </c>
      <c r="D90" s="80">
        <v>49155</v>
      </c>
      <c r="E90" s="80">
        <v>54629</v>
      </c>
      <c r="F90" s="79">
        <v>58371</v>
      </c>
      <c r="G90" s="80">
        <v>62233</v>
      </c>
      <c r="H90" s="79">
        <v>66163</v>
      </c>
      <c r="I90" s="80">
        <v>70093</v>
      </c>
      <c r="J90" s="79">
        <v>77117</v>
      </c>
      <c r="K90" s="80">
        <v>78077</v>
      </c>
      <c r="L90" s="79">
        <v>86690</v>
      </c>
      <c r="M90" s="80">
        <v>90555</v>
      </c>
      <c r="N90" s="79">
        <v>104820</v>
      </c>
      <c r="O90" s="80">
        <v>109001</v>
      </c>
      <c r="P90" s="79">
        <v>123220</v>
      </c>
      <c r="Q90" s="80">
        <v>129536</v>
      </c>
      <c r="R90" s="81">
        <v>161431</v>
      </c>
      <c r="S90" s="77"/>
      <c r="T90" s="78" t="s">
        <v>114</v>
      </c>
      <c r="U90" s="80">
        <v>51121.200000000004</v>
      </c>
      <c r="V90" s="80">
        <v>51121.200000000004</v>
      </c>
      <c r="W90" s="80">
        <v>56814.16</v>
      </c>
      <c r="X90" s="79">
        <v>60705.840000000004</v>
      </c>
      <c r="Y90" s="80">
        <v>64722.32</v>
      </c>
      <c r="Z90" s="79">
        <v>68809.52</v>
      </c>
      <c r="AA90" s="80">
        <v>72896.72</v>
      </c>
      <c r="AB90" s="79">
        <v>80201.680000000008</v>
      </c>
      <c r="AC90" s="80">
        <v>81200.08</v>
      </c>
      <c r="AD90" s="79">
        <v>90157.6</v>
      </c>
      <c r="AE90" s="80">
        <v>94177.2</v>
      </c>
      <c r="AF90" s="79">
        <v>109012.8</v>
      </c>
      <c r="AG90" s="80">
        <v>113361.04000000001</v>
      </c>
      <c r="AH90" s="79">
        <v>128148.8</v>
      </c>
      <c r="AI90" s="80">
        <v>134717.44</v>
      </c>
      <c r="AJ90" s="81">
        <v>167888.24000000002</v>
      </c>
      <c r="AK90" s="77"/>
      <c r="AL90" s="78" t="s">
        <v>114</v>
      </c>
      <c r="AM90" s="73">
        <f>IF(Table145[[#This Row],[APS1 Min]]&gt;I$25,Table145[[#This Row],[APS1 Min]]*1.038,I$25*1.038)</f>
        <v>53976</v>
      </c>
      <c r="AN90" s="73">
        <f>IF(Table145[[#This Row],[APS1 Max]]&gt;J$25,Table145[[#This Row],[APS1 Max]]*1.038,J$25*1.038)</f>
        <v>57214.560000000005</v>
      </c>
      <c r="AO90" s="73">
        <f>IF(Table145[[#This Row],[APS2 Min]]&gt;K$25,Table145[[#This Row],[APS2 Min]]*1.038,K$25*1.038)</f>
        <v>58973.098080000003</v>
      </c>
      <c r="AP90" s="73">
        <f>IF(Table145[[#This Row],[APS2 Max]]&gt;L$25,Table145[[#This Row],[APS2 Max]]*1.038,L$25*1.038)</f>
        <v>64234.678560000008</v>
      </c>
      <c r="AQ90" s="73">
        <f>IF(Table145[[#This Row],[APS3 Min]]&gt;M$25,Table145[[#This Row],[APS3 Min]]*1.038,M$25*1.038)</f>
        <v>67181.768160000007</v>
      </c>
      <c r="AR90" s="73">
        <f>IF(Table145[[#This Row],[APS3 Max]]&gt;N$25,Table145[[#This Row],[APS3 Max]]*1.038,N$25*1.038)</f>
        <v>72116.254079999999</v>
      </c>
      <c r="AS90" s="73">
        <f>IF(Table145[[#This Row],[APS4 Min]]&gt;O$25,Table145[[#This Row],[APS4 Min]]*1.038,O$25*1.038)</f>
        <v>75666.795360000004</v>
      </c>
      <c r="AT90" s="73">
        <f>IF(Table145[[#This Row],[APS4 Max]]&gt;P$25,Table145[[#This Row],[APS4 Max]]*1.038,P$25*1.038)</f>
        <v>83249.343840000016</v>
      </c>
      <c r="AU90" s="73">
        <f>IF(Table145[[#This Row],[APS5 Min]]&gt;Q$25,Table145[[#This Row],[APS5 Min]]*1.038,Q$25*1.038)</f>
        <v>84285.683040000004</v>
      </c>
      <c r="AV90" s="73">
        <f>IF(Table145[[#This Row],[APS5 Max]]&gt;R$25,Table145[[#This Row],[APS5 Max]]*1.038,R$25*1.038)</f>
        <v>93583.588800000012</v>
      </c>
      <c r="AW90" s="73">
        <f>IF(Table145[[#This Row],[APS6 Min]]&gt;S$25,Table145[[#This Row],[APS6 Min]]*1.038,S$25*1.038)</f>
        <v>97755.933600000004</v>
      </c>
      <c r="AX90" s="73">
        <f>IF(Table145[[#This Row],[APS6 Max]]&gt;T$25,Table145[[#This Row],[APS6 Max]]*1.038,T$25*1.038)</f>
        <v>113155.28640000001</v>
      </c>
      <c r="AY90" s="73">
        <f>IF(Table145[[#This Row],[EL1 Min]]&gt;U$25,Table145[[#This Row],[EL1 Min]]*1.038,U$25*1.038)</f>
        <v>117668.75952000001</v>
      </c>
      <c r="AZ90" s="73">
        <f>IF(Table145[[#This Row],[EL1 Max]]&gt;V$25,Table145[[#This Row],[EL1 Max]]*1.038,V$25*1.038)</f>
        <v>133018.45440000002</v>
      </c>
      <c r="BA90" s="73">
        <f>IF(Table145[[#This Row],[EL2 Min]]&gt;W$25,Table145[[#This Row],[EL2 Min]]*1.038,W$25*1.038)</f>
        <v>139836.70272</v>
      </c>
      <c r="BB90" s="73">
        <f>IF(Table145[[#This Row],[EL2 Max]]&gt;X$25,Table145[[#This Row],[EL2 Max]]*1.038,X$25*1.038)</f>
        <v>174267.99312000003</v>
      </c>
      <c r="BD90" s="78" t="s">
        <v>114</v>
      </c>
      <c r="BE90" s="80">
        <f>IF(Table143[[#This Row],[APS1 Min]]&gt;I$26,Table143[[#This Row],[APS1 Min]]*1.034,I$26*1.034)</f>
        <v>56369.295840000006</v>
      </c>
      <c r="BF90" s="80">
        <f>IF(Table143[[#This Row],[APS1 Max]]&gt;J$26,Table143[[#This Row],[APS1 Max]]*1.034,J$26*1.034)</f>
        <v>59751.453590400008</v>
      </c>
      <c r="BG90" s="80">
        <f>IF(Table143[[#This Row],[APS2 Min]]&gt;K$26,Table143[[#This Row],[APS2 Min]]*1.034,K$26*1.034)</f>
        <v>61543.997198112003</v>
      </c>
      <c r="BH90" s="80">
        <f>IF(Table143[[#This Row],[APS2 Max]]&gt;L$26,Table143[[#This Row],[APS2 Max]]*1.034,L$26*1.034)</f>
        <v>67082.844207350412</v>
      </c>
      <c r="BI90" s="80">
        <f>IF(Table143[[#This Row],[APS3 Min]]&gt;M$26,Table143[[#This Row],[APS3 Min]]*1.034,M$26*1.034)</f>
        <v>69465.948277440009</v>
      </c>
      <c r="BJ90" s="80">
        <f>IF(Table143[[#This Row],[APS3 Max]]&gt;N$26,Table143[[#This Row],[APS3 Max]]*1.034,N$26*1.034)</f>
        <v>75313.888785907198</v>
      </c>
      <c r="BK90" s="80">
        <f>IF(Table143[[#This Row],[APS4 Min]]&gt;O$26,Table143[[#This Row],[APS4 Min]]*1.034,O$26*1.034)</f>
        <v>78239.46640224001</v>
      </c>
      <c r="BL90" s="80">
        <f>IF(Table143[[#This Row],[APS4 Max]]&gt;P$26,Table143[[#This Row],[APS4 Max]]*1.034,P$26*1.034)</f>
        <v>86079.821530560017</v>
      </c>
      <c r="BM90" s="80">
        <f>IF(Table143[[#This Row],[APS5 Min]]&gt;Q$26,Table143[[#This Row],[APS5 Min]]*1.034,Q$26*1.034)</f>
        <v>87151.396263360002</v>
      </c>
      <c r="BN90" s="80">
        <f>IF(Table143[[#This Row],[APS5 Max]]&gt;R$26,Table143[[#This Row],[APS5 Max]]*1.034,R$26*1.034)</f>
        <v>96765.430819200017</v>
      </c>
      <c r="BO90" s="80">
        <f>IF(Table143[[#This Row],[APS6 Min]]&gt;S$26,Table143[[#This Row],[APS6 Min]]*1.034,S$26*1.034)</f>
        <v>101079.63534240001</v>
      </c>
      <c r="BP90" s="80">
        <f>IF(Table143[[#This Row],[APS6 Max]]&gt;T$26,Table143[[#This Row],[APS6 Max]]*1.034,T$26*1.034)</f>
        <v>117002.56613760002</v>
      </c>
      <c r="BQ90" s="80">
        <f>IF(Table143[[#This Row],[EL1 Min]]&gt;U$26,Table143[[#This Row],[EL1 Min]]*1.034,U$26*1.034)</f>
        <v>121669.49734368001</v>
      </c>
      <c r="BR90" s="80">
        <f>IF(Table143[[#This Row],[EL1 Max]]&gt;V$26,Table143[[#This Row],[EL1 Max]]*1.034,V$26*1.034)</f>
        <v>137541.08184960001</v>
      </c>
      <c r="BS90" s="80">
        <f>IF(Table143[[#This Row],[EL2 Min]]&gt;W$26,Table143[[#This Row],[EL2 Min]]*1.034,W$26*1.034)</f>
        <v>144591.15061248001</v>
      </c>
      <c r="BT90" s="80">
        <f>IF(Table143[[#This Row],[EL2 Max]]&gt;X$26,Table143[[#This Row],[EL2 Max]]*1.034,X$26*1.034)</f>
        <v>180193.10488608002</v>
      </c>
    </row>
    <row r="91" spans="2:72" x14ac:dyDescent="0.3">
      <c r="B91" s="78" t="s">
        <v>115</v>
      </c>
      <c r="C91" s="80">
        <v>50158</v>
      </c>
      <c r="D91" s="79">
        <v>55719</v>
      </c>
      <c r="E91" s="80">
        <v>57984</v>
      </c>
      <c r="F91" s="79">
        <v>63275</v>
      </c>
      <c r="G91" s="80">
        <v>67008</v>
      </c>
      <c r="H91" s="79">
        <v>74273</v>
      </c>
      <c r="I91" s="80">
        <v>75917</v>
      </c>
      <c r="J91" s="79">
        <v>80215</v>
      </c>
      <c r="K91" s="80">
        <v>81372</v>
      </c>
      <c r="L91" s="79">
        <v>88000</v>
      </c>
      <c r="M91" s="80">
        <v>91092</v>
      </c>
      <c r="N91" s="79">
        <v>102765</v>
      </c>
      <c r="O91" s="80">
        <v>111940</v>
      </c>
      <c r="P91" s="79">
        <v>127670</v>
      </c>
      <c r="Q91" s="80">
        <v>133555</v>
      </c>
      <c r="R91" s="81">
        <v>158121</v>
      </c>
      <c r="S91" s="77"/>
      <c r="T91" s="78" t="s">
        <v>115</v>
      </c>
      <c r="U91" s="80">
        <v>52164.32</v>
      </c>
      <c r="V91" s="79">
        <v>57947.76</v>
      </c>
      <c r="W91" s="80">
        <v>60303.360000000001</v>
      </c>
      <c r="X91" s="79">
        <v>65806</v>
      </c>
      <c r="Y91" s="80">
        <v>69688.320000000007</v>
      </c>
      <c r="Z91" s="79">
        <v>77243.92</v>
      </c>
      <c r="AA91" s="80">
        <v>78953.680000000008</v>
      </c>
      <c r="AB91" s="79">
        <v>83423.600000000006</v>
      </c>
      <c r="AC91" s="80">
        <v>84626.880000000005</v>
      </c>
      <c r="AD91" s="79">
        <v>91520</v>
      </c>
      <c r="AE91" s="80">
        <v>94735.680000000008</v>
      </c>
      <c r="AF91" s="79">
        <v>106875.6</v>
      </c>
      <c r="AG91" s="80">
        <v>116417.60000000001</v>
      </c>
      <c r="AH91" s="79">
        <v>132776.80000000002</v>
      </c>
      <c r="AI91" s="80">
        <v>138897.20000000001</v>
      </c>
      <c r="AJ91" s="81">
        <v>164445.84</v>
      </c>
      <c r="AK91" s="77"/>
      <c r="AL91" s="78" t="s">
        <v>115</v>
      </c>
      <c r="AM91" s="73">
        <f>IF(Table145[[#This Row],[APS1 Min]]&gt;I$25,Table145[[#This Row],[APS1 Min]]*1.038,I$25*1.038)</f>
        <v>54146.564160000002</v>
      </c>
      <c r="AN91" s="73">
        <f>IF(Table145[[#This Row],[APS1 Max]]&gt;J$25,Table145[[#This Row],[APS1 Max]]*1.038,J$25*1.038)</f>
        <v>60149.774880000004</v>
      </c>
      <c r="AO91" s="73">
        <f>IF(Table145[[#This Row],[APS2 Min]]&gt;K$25,Table145[[#This Row],[APS2 Min]]*1.038,K$25*1.038)</f>
        <v>62594.88768</v>
      </c>
      <c r="AP91" s="73">
        <f>IF(Table145[[#This Row],[APS2 Max]]&gt;L$25,Table145[[#This Row],[APS2 Max]]*1.038,L$25*1.038)</f>
        <v>68306.627999999997</v>
      </c>
      <c r="AQ91" s="73">
        <f>IF(Table145[[#This Row],[APS3 Min]]&gt;M$25,Table145[[#This Row],[APS3 Min]]*1.038,M$25*1.038)</f>
        <v>72336.476160000006</v>
      </c>
      <c r="AR91" s="73">
        <f>IF(Table145[[#This Row],[APS3 Max]]&gt;N$25,Table145[[#This Row],[APS3 Max]]*1.038,N$25*1.038)</f>
        <v>80179.188959999999</v>
      </c>
      <c r="AS91" s="73">
        <f>IF(Table145[[#This Row],[APS4 Min]]&gt;O$25,Table145[[#This Row],[APS4 Min]]*1.038,O$25*1.038)</f>
        <v>81953.919840000017</v>
      </c>
      <c r="AT91" s="73">
        <f>IF(Table145[[#This Row],[APS4 Max]]&gt;P$25,Table145[[#This Row],[APS4 Max]]*1.038,P$25*1.038)</f>
        <v>86593.696800000005</v>
      </c>
      <c r="AU91" s="73">
        <f>IF(Table145[[#This Row],[APS5 Min]]&gt;Q$25,Table145[[#This Row],[APS5 Min]]*1.038,Q$25*1.038)</f>
        <v>87842.701440000004</v>
      </c>
      <c r="AV91" s="73">
        <f>IF(Table145[[#This Row],[APS5 Max]]&gt;R$25,Table145[[#This Row],[APS5 Max]]*1.038,R$25*1.038)</f>
        <v>94997.760000000009</v>
      </c>
      <c r="AW91" s="73">
        <f>IF(Table145[[#This Row],[APS6 Min]]&gt;S$25,Table145[[#This Row],[APS6 Min]]*1.038,S$25*1.038)</f>
        <v>98335.635840000017</v>
      </c>
      <c r="AX91" s="73">
        <f>IF(Table145[[#This Row],[APS6 Max]]&gt;T$25,Table145[[#This Row],[APS6 Max]]*1.038,T$25*1.038)</f>
        <v>110936.87280000001</v>
      </c>
      <c r="AY91" s="73">
        <f>IF(Table145[[#This Row],[EL1 Min]]&gt;U$25,Table145[[#This Row],[EL1 Min]]*1.038,U$25*1.038)</f>
        <v>120841.46880000002</v>
      </c>
      <c r="AZ91" s="73">
        <f>IF(Table145[[#This Row],[EL1 Max]]&gt;V$25,Table145[[#This Row],[EL1 Max]]*1.038,V$25*1.038)</f>
        <v>137822.31840000002</v>
      </c>
      <c r="BA91" s="73">
        <f>IF(Table145[[#This Row],[EL2 Min]]&gt;W$25,Table145[[#This Row],[EL2 Min]]*1.038,W$25*1.038)</f>
        <v>144175.2936</v>
      </c>
      <c r="BB91" s="73">
        <f>IF(Table145[[#This Row],[EL2 Max]]&gt;X$25,Table145[[#This Row],[EL2 Max]]*1.038,X$25*1.038)</f>
        <v>170694.78192000001</v>
      </c>
      <c r="BD91" s="78" t="s">
        <v>115</v>
      </c>
      <c r="BE91" s="80">
        <f>IF(Table143[[#This Row],[APS1 Min]]&gt;I$26,Table143[[#This Row],[APS1 Min]]*1.034,I$26*1.034)</f>
        <v>56369.295840000006</v>
      </c>
      <c r="BF91" s="80">
        <f>IF(Table143[[#This Row],[APS1 Max]]&gt;J$26,Table143[[#This Row],[APS1 Max]]*1.034,J$26*1.034)</f>
        <v>62194.867225920003</v>
      </c>
      <c r="BG91" s="80">
        <f>IF(Table143[[#This Row],[APS2 Min]]&gt;K$26,Table143[[#This Row],[APS2 Min]]*1.034,K$26*1.034)</f>
        <v>64723.11386112</v>
      </c>
      <c r="BH91" s="80">
        <f>IF(Table143[[#This Row],[APS2 Max]]&gt;L$26,Table143[[#This Row],[APS2 Max]]*1.034,L$26*1.034)</f>
        <v>70629.053352000003</v>
      </c>
      <c r="BI91" s="80">
        <f>IF(Table143[[#This Row],[APS3 Min]]&gt;M$26,Table143[[#This Row],[APS3 Min]]*1.034,M$26*1.034)</f>
        <v>74795.916349440013</v>
      </c>
      <c r="BJ91" s="80">
        <f>IF(Table143[[#This Row],[APS3 Max]]&gt;N$26,Table143[[#This Row],[APS3 Max]]*1.034,N$26*1.034)</f>
        <v>82905.281384639995</v>
      </c>
      <c r="BK91" s="80">
        <f>IF(Table143[[#This Row],[APS4 Min]]&gt;O$26,Table143[[#This Row],[APS4 Min]]*1.034,O$26*1.034)</f>
        <v>84740.353114560014</v>
      </c>
      <c r="BL91" s="80">
        <f>IF(Table143[[#This Row],[APS4 Max]]&gt;P$26,Table143[[#This Row],[APS4 Max]]*1.034,P$26*1.034)</f>
        <v>89537.882491200013</v>
      </c>
      <c r="BM91" s="80">
        <f>IF(Table143[[#This Row],[APS5 Min]]&gt;Q$26,Table143[[#This Row],[APS5 Min]]*1.034,Q$26*1.034)</f>
        <v>90829.353288960003</v>
      </c>
      <c r="BN91" s="80">
        <f>IF(Table143[[#This Row],[APS5 Max]]&gt;R$26,Table143[[#This Row],[APS5 Max]]*1.034,R$26*1.034)</f>
        <v>98227.683840000012</v>
      </c>
      <c r="BO91" s="80">
        <f>IF(Table143[[#This Row],[APS6 Min]]&gt;S$26,Table143[[#This Row],[APS6 Min]]*1.034,S$26*1.034)</f>
        <v>101679.04745856002</v>
      </c>
      <c r="BP91" s="80">
        <f>IF(Table143[[#This Row],[APS6 Max]]&gt;T$26,Table143[[#This Row],[APS6 Max]]*1.034,T$26*1.034)</f>
        <v>114708.72647520002</v>
      </c>
      <c r="BQ91" s="80">
        <f>IF(Table143[[#This Row],[EL1 Min]]&gt;U$26,Table143[[#This Row],[EL1 Min]]*1.034,U$26*1.034)</f>
        <v>124950.07873920002</v>
      </c>
      <c r="BR91" s="80">
        <f>IF(Table143[[#This Row],[EL1 Max]]&gt;V$26,Table143[[#This Row],[EL1 Max]]*1.034,V$26*1.034)</f>
        <v>142508.27722560003</v>
      </c>
      <c r="BS91" s="80">
        <f>IF(Table143[[#This Row],[EL2 Min]]&gt;W$26,Table143[[#This Row],[EL2 Min]]*1.034,W$26*1.034)</f>
        <v>149077.25358240001</v>
      </c>
      <c r="BT91" s="80">
        <f>IF(Table143[[#This Row],[EL2 Max]]&gt;X$26,Table143[[#This Row],[EL2 Max]]*1.034,X$26*1.034)</f>
        <v>176498.40450528002</v>
      </c>
    </row>
    <row r="92" spans="2:72" x14ac:dyDescent="0.3">
      <c r="B92" s="78" t="s">
        <v>116</v>
      </c>
      <c r="C92" s="80">
        <v>50158</v>
      </c>
      <c r="D92" s="79">
        <v>53957</v>
      </c>
      <c r="E92" s="80">
        <v>54439</v>
      </c>
      <c r="F92" s="79">
        <v>61245</v>
      </c>
      <c r="G92" s="80">
        <v>61915</v>
      </c>
      <c r="H92" s="79">
        <v>71136</v>
      </c>
      <c r="I92" s="80">
        <v>71201</v>
      </c>
      <c r="J92" s="79">
        <v>76799</v>
      </c>
      <c r="K92" s="80">
        <v>77642</v>
      </c>
      <c r="L92" s="79">
        <v>83632</v>
      </c>
      <c r="M92" s="80">
        <v>84335</v>
      </c>
      <c r="N92" s="79">
        <v>99779</v>
      </c>
      <c r="O92" s="80">
        <v>106527</v>
      </c>
      <c r="P92" s="79">
        <v>124931</v>
      </c>
      <c r="Q92" s="80">
        <v>126223</v>
      </c>
      <c r="R92" s="81">
        <v>164257</v>
      </c>
      <c r="S92" s="77"/>
      <c r="T92" s="78" t="s">
        <v>116</v>
      </c>
      <c r="U92" s="80">
        <v>52164.32</v>
      </c>
      <c r="V92" s="79">
        <v>56115.28</v>
      </c>
      <c r="W92" s="80">
        <v>56616.560000000005</v>
      </c>
      <c r="X92" s="79">
        <v>63694.8</v>
      </c>
      <c r="Y92" s="80">
        <v>64391.600000000006</v>
      </c>
      <c r="Z92" s="79">
        <v>73981.440000000002</v>
      </c>
      <c r="AA92" s="80">
        <v>74049.040000000008</v>
      </c>
      <c r="AB92" s="79">
        <v>79870.960000000006</v>
      </c>
      <c r="AC92" s="80">
        <v>80747.680000000008</v>
      </c>
      <c r="AD92" s="79">
        <v>86977.279999999999</v>
      </c>
      <c r="AE92" s="80">
        <v>87708.400000000009</v>
      </c>
      <c r="AF92" s="79">
        <v>103770.16</v>
      </c>
      <c r="AG92" s="80">
        <v>110788.08</v>
      </c>
      <c r="AH92" s="79">
        <v>129928.24</v>
      </c>
      <c r="AI92" s="80">
        <v>131271.92000000001</v>
      </c>
      <c r="AJ92" s="81">
        <v>170827.28</v>
      </c>
      <c r="AK92" s="77"/>
      <c r="AL92" s="78" t="s">
        <v>116</v>
      </c>
      <c r="AM92" s="73">
        <f>IF(Table145[[#This Row],[APS1 Min]]&gt;I$25,Table145[[#This Row],[APS1 Min]]*1.038,I$25*1.038)</f>
        <v>54146.564160000002</v>
      </c>
      <c r="AN92" s="73">
        <f>IF(Table145[[#This Row],[APS1 Max]]&gt;J$25,Table145[[#This Row],[APS1 Max]]*1.038,J$25*1.038)</f>
        <v>58247.660640000002</v>
      </c>
      <c r="AO92" s="73">
        <f>IF(Table145[[#This Row],[APS2 Min]]&gt;K$25,Table145[[#This Row],[APS2 Min]]*1.038,K$25*1.038)</f>
        <v>58930.996800000001</v>
      </c>
      <c r="AP92" s="73">
        <f>IF(Table145[[#This Row],[APS2 Max]]&gt;L$25,Table145[[#This Row],[APS2 Max]]*1.038,L$25*1.038)</f>
        <v>66115.202400000009</v>
      </c>
      <c r="AQ92" s="73">
        <f>IF(Table145[[#This Row],[APS3 Min]]&gt;M$25,Table145[[#This Row],[APS3 Min]]*1.038,M$25*1.038)</f>
        <v>66838.480800000005</v>
      </c>
      <c r="AR92" s="73">
        <f>IF(Table145[[#This Row],[APS3 Max]]&gt;N$25,Table145[[#This Row],[APS3 Max]]*1.038,N$25*1.038)</f>
        <v>76792.734720000008</v>
      </c>
      <c r="AS92" s="73">
        <f>IF(Table145[[#This Row],[APS4 Min]]&gt;O$25,Table145[[#This Row],[APS4 Min]]*1.038,O$25*1.038)</f>
        <v>76862.903520000007</v>
      </c>
      <c r="AT92" s="73">
        <f>IF(Table145[[#This Row],[APS4 Max]]&gt;P$25,Table145[[#This Row],[APS4 Max]]*1.038,P$25*1.038)</f>
        <v>82906.056480000014</v>
      </c>
      <c r="AU92" s="73">
        <f>IF(Table145[[#This Row],[APS5 Min]]&gt;Q$25,Table145[[#This Row],[APS5 Min]]*1.038,Q$25*1.038)</f>
        <v>83816.091840000008</v>
      </c>
      <c r="AV92" s="73">
        <f>IF(Table145[[#This Row],[APS5 Max]]&gt;R$25,Table145[[#This Row],[APS5 Max]]*1.038,R$25*1.038)</f>
        <v>90899.90208</v>
      </c>
      <c r="AW92" s="73">
        <f>IF(Table145[[#This Row],[APS6 Min]]&gt;S$25,Table145[[#This Row],[APS6 Min]]*1.038,S$25*1.038)</f>
        <v>93626.7696</v>
      </c>
      <c r="AX92" s="73">
        <f>IF(Table145[[#This Row],[APS6 Max]]&gt;T$25,Table145[[#This Row],[APS6 Max]]*1.038,T$25*1.038)</f>
        <v>107713.42608</v>
      </c>
      <c r="AY92" s="73">
        <f>IF(Table145[[#This Row],[EL1 Min]]&gt;U$25,Table145[[#This Row],[EL1 Min]]*1.038,U$25*1.038)</f>
        <v>114998.02704</v>
      </c>
      <c r="AZ92" s="73">
        <f>IF(Table145[[#This Row],[EL1 Max]]&gt;V$25,Table145[[#This Row],[EL1 Max]]*1.038,V$25*1.038)</f>
        <v>134865.51312000002</v>
      </c>
      <c r="BA92" s="73">
        <f>IF(Table145[[#This Row],[EL2 Min]]&gt;W$25,Table145[[#This Row],[EL2 Min]]*1.038,W$25*1.038)</f>
        <v>136260.25296000001</v>
      </c>
      <c r="BB92" s="73">
        <f>IF(Table145[[#This Row],[EL2 Max]]&gt;X$25,Table145[[#This Row],[EL2 Max]]*1.038,X$25*1.038)</f>
        <v>177318.71664</v>
      </c>
      <c r="BD92" s="78" t="s">
        <v>116</v>
      </c>
      <c r="BE92" s="80">
        <f>IF(Table143[[#This Row],[APS1 Min]]&gt;I$26,Table143[[#This Row],[APS1 Min]]*1.034,I$26*1.034)</f>
        <v>56369.295840000006</v>
      </c>
      <c r="BF92" s="80">
        <f>IF(Table143[[#This Row],[APS1 Max]]&gt;J$26,Table143[[#This Row],[APS1 Max]]*1.034,J$26*1.034)</f>
        <v>60228.081101760006</v>
      </c>
      <c r="BG92" s="80">
        <f>IF(Table143[[#This Row],[APS2 Min]]&gt;K$26,Table143[[#This Row],[APS2 Min]]*1.034,K$26*1.034)</f>
        <v>61543.997198112003</v>
      </c>
      <c r="BH92" s="80">
        <f>IF(Table143[[#This Row],[APS2 Max]]&gt;L$26,Table143[[#This Row],[APS2 Max]]*1.034,L$26*1.034)</f>
        <v>68363.119281600011</v>
      </c>
      <c r="BI92" s="80">
        <f>IF(Table143[[#This Row],[APS3 Min]]&gt;M$26,Table143[[#This Row],[APS3 Min]]*1.034,M$26*1.034)</f>
        <v>69110.989147200002</v>
      </c>
      <c r="BJ92" s="80">
        <f>IF(Table143[[#This Row],[APS3 Max]]&gt;N$26,Table143[[#This Row],[APS3 Max]]*1.034,N$26*1.034)</f>
        <v>79403.687700480004</v>
      </c>
      <c r="BK92" s="80">
        <f>IF(Table143[[#This Row],[APS4 Min]]&gt;O$26,Table143[[#This Row],[APS4 Min]]*1.034,O$26*1.034)</f>
        <v>79476.24223968001</v>
      </c>
      <c r="BL92" s="80">
        <f>IF(Table143[[#This Row],[APS4 Max]]&gt;P$26,Table143[[#This Row],[APS4 Max]]*1.034,P$26*1.034)</f>
        <v>85724.862400320024</v>
      </c>
      <c r="BM92" s="80">
        <f>IF(Table143[[#This Row],[APS5 Min]]&gt;Q$26,Table143[[#This Row],[APS5 Min]]*1.034,Q$26*1.034)</f>
        <v>87091.689458716806</v>
      </c>
      <c r="BN92" s="80">
        <f>IF(Table143[[#This Row],[APS5 Max]]&gt;R$26,Table143[[#This Row],[APS5 Max]]*1.034,R$26*1.034)</f>
        <v>94930.403738227193</v>
      </c>
      <c r="BO92" s="80">
        <f>IF(Table143[[#This Row],[APS6 Min]]&gt;S$26,Table143[[#This Row],[APS6 Min]]*1.034,S$26*1.034)</f>
        <v>97778.180564063994</v>
      </c>
      <c r="BP92" s="80">
        <f>IF(Table143[[#This Row],[APS6 Max]]&gt;T$26,Table143[[#This Row],[APS6 Max]]*1.034,T$26*1.034)</f>
        <v>111375.68256672</v>
      </c>
      <c r="BQ92" s="80">
        <f>IF(Table143[[#This Row],[EL1 Min]]&gt;U$26,Table143[[#This Row],[EL1 Min]]*1.034,U$26*1.034)</f>
        <v>119367.620870784</v>
      </c>
      <c r="BR92" s="80">
        <f>IF(Table143[[#This Row],[EL1 Max]]&gt;V$26,Table143[[#This Row],[EL1 Max]]*1.034,V$26*1.034)</f>
        <v>139450.94056608001</v>
      </c>
      <c r="BS92" s="80">
        <f>IF(Table143[[#This Row],[EL2 Min]]&gt;W$26,Table143[[#This Row],[EL2 Min]]*1.034,W$26*1.034)</f>
        <v>140893.10156064</v>
      </c>
      <c r="BT92" s="80">
        <f>IF(Table143[[#This Row],[EL2 Max]]&gt;X$26,Table143[[#This Row],[EL2 Max]]*1.034,X$26*1.034)</f>
        <v>183347.55300576001</v>
      </c>
    </row>
    <row r="93" spans="2:72" x14ac:dyDescent="0.3">
      <c r="B93" s="78" t="s">
        <v>117</v>
      </c>
      <c r="C93" s="80">
        <v>51179</v>
      </c>
      <c r="D93" s="79">
        <v>56129</v>
      </c>
      <c r="E93" s="80">
        <v>57889</v>
      </c>
      <c r="F93" s="79">
        <v>64575</v>
      </c>
      <c r="G93" s="80">
        <v>65011</v>
      </c>
      <c r="H93" s="79">
        <v>70489</v>
      </c>
      <c r="I93" s="80">
        <v>72967</v>
      </c>
      <c r="J93" s="79">
        <v>78763</v>
      </c>
      <c r="K93" s="80">
        <v>80250</v>
      </c>
      <c r="L93" s="79">
        <v>84668</v>
      </c>
      <c r="M93" s="80">
        <v>91444</v>
      </c>
      <c r="N93" s="79">
        <v>99167</v>
      </c>
      <c r="O93" s="80">
        <v>113231</v>
      </c>
      <c r="P93" s="79">
        <v>120249</v>
      </c>
      <c r="Q93" s="80">
        <v>136550</v>
      </c>
      <c r="R93" s="81">
        <v>147019</v>
      </c>
      <c r="S93" s="77"/>
      <c r="T93" s="78" t="s">
        <v>117</v>
      </c>
      <c r="U93" s="80">
        <v>53226.16</v>
      </c>
      <c r="V93" s="79">
        <v>58374.16</v>
      </c>
      <c r="W93" s="80">
        <v>60204.560000000005</v>
      </c>
      <c r="X93" s="79">
        <v>67158</v>
      </c>
      <c r="Y93" s="80">
        <v>67611.44</v>
      </c>
      <c r="Z93" s="79">
        <v>73308.56</v>
      </c>
      <c r="AA93" s="80">
        <v>75885.680000000008</v>
      </c>
      <c r="AB93" s="79">
        <v>81913.52</v>
      </c>
      <c r="AC93" s="80">
        <v>83460</v>
      </c>
      <c r="AD93" s="79">
        <v>88054.720000000001</v>
      </c>
      <c r="AE93" s="80">
        <v>95101.760000000009</v>
      </c>
      <c r="AF93" s="79">
        <v>103133.68000000001</v>
      </c>
      <c r="AG93" s="80">
        <v>117760.24</v>
      </c>
      <c r="AH93" s="79">
        <v>125058.96</v>
      </c>
      <c r="AI93" s="80">
        <v>142012</v>
      </c>
      <c r="AJ93" s="81">
        <v>152899.76</v>
      </c>
      <c r="AK93" s="77"/>
      <c r="AL93" s="78" t="s">
        <v>117</v>
      </c>
      <c r="AM93" s="73">
        <f>IF(Table145[[#This Row],[APS1 Min]]&gt;I$25,Table145[[#This Row],[APS1 Min]]*1.038,I$25*1.038)</f>
        <v>55248.754080000006</v>
      </c>
      <c r="AN93" s="73">
        <f>IF(Table145[[#This Row],[APS1 Max]]&gt;J$25,Table145[[#This Row],[APS1 Max]]*1.038,J$25*1.038)</f>
        <v>60592.378080000002</v>
      </c>
      <c r="AO93" s="73">
        <f>IF(Table145[[#This Row],[APS2 Min]]&gt;K$25,Table145[[#This Row],[APS2 Min]]*1.038,K$25*1.038)</f>
        <v>62492.333280000006</v>
      </c>
      <c r="AP93" s="73">
        <f>IF(Table145[[#This Row],[APS2 Max]]&gt;L$25,Table145[[#This Row],[APS2 Max]]*1.038,L$25*1.038)</f>
        <v>69710.004000000001</v>
      </c>
      <c r="AQ93" s="73">
        <f>IF(Table145[[#This Row],[APS3 Min]]&gt;M$25,Table145[[#This Row],[APS3 Min]]*1.038,M$25*1.038)</f>
        <v>70180.67472000001</v>
      </c>
      <c r="AR93" s="73">
        <f>IF(Table145[[#This Row],[APS3 Max]]&gt;N$25,Table145[[#This Row],[APS3 Max]]*1.038,N$25*1.038)</f>
        <v>76094.285279999996</v>
      </c>
      <c r="AS93" s="73">
        <f>IF(Table145[[#This Row],[APS4 Min]]&gt;O$25,Table145[[#This Row],[APS4 Min]]*1.038,O$25*1.038)</f>
        <v>78769.335840000014</v>
      </c>
      <c r="AT93" s="73">
        <f>IF(Table145[[#This Row],[APS4 Max]]&gt;P$25,Table145[[#This Row],[APS4 Max]]*1.038,P$25*1.038)</f>
        <v>85026.233760000003</v>
      </c>
      <c r="AU93" s="73">
        <f>IF(Table145[[#This Row],[APS5 Min]]&gt;Q$25,Table145[[#This Row],[APS5 Min]]*1.038,Q$25*1.038)</f>
        <v>86631.48</v>
      </c>
      <c r="AV93" s="73">
        <f>IF(Table145[[#This Row],[APS5 Max]]&gt;R$25,Table145[[#This Row],[APS5 Max]]*1.038,R$25*1.038)</f>
        <v>91400.799360000005</v>
      </c>
      <c r="AW93" s="73">
        <f>IF(Table145[[#This Row],[APS6 Min]]&gt;S$25,Table145[[#This Row],[APS6 Min]]*1.038,S$25*1.038)</f>
        <v>98715.626880000011</v>
      </c>
      <c r="AX93" s="73">
        <f>IF(Table145[[#This Row],[APS6 Max]]&gt;T$25,Table145[[#This Row],[APS6 Max]]*1.038,T$25*1.038)</f>
        <v>107052.75984000001</v>
      </c>
      <c r="AY93" s="73">
        <f>IF(Table145[[#This Row],[EL1 Min]]&gt;U$25,Table145[[#This Row],[EL1 Min]]*1.038,U$25*1.038)</f>
        <v>122235.12912000001</v>
      </c>
      <c r="AZ93" s="73">
        <f>IF(Table145[[#This Row],[EL1 Max]]&gt;V$25,Table145[[#This Row],[EL1 Max]]*1.038,V$25*1.038)</f>
        <v>129811.20048000001</v>
      </c>
      <c r="BA93" s="73">
        <f>IF(Table145[[#This Row],[EL2 Min]]&gt;W$25,Table145[[#This Row],[EL2 Min]]*1.038,W$25*1.038)</f>
        <v>147408.45600000001</v>
      </c>
      <c r="BB93" s="73">
        <f>IF(Table145[[#This Row],[EL2 Max]]&gt;X$25,Table145[[#This Row],[EL2 Max]]*1.038,X$25*1.038)</f>
        <v>158709.95088000002</v>
      </c>
      <c r="BD93" s="78" t="s">
        <v>117</v>
      </c>
      <c r="BE93" s="80">
        <f>IF(Table143[[#This Row],[APS1 Min]]&gt;I$26,Table143[[#This Row],[APS1 Min]]*1.034,I$26*1.034)</f>
        <v>57127.211718720006</v>
      </c>
      <c r="BF93" s="80">
        <f>IF(Table143[[#This Row],[APS1 Max]]&gt;J$26,Table143[[#This Row],[APS1 Max]]*1.034,J$26*1.034)</f>
        <v>62652.518934720007</v>
      </c>
      <c r="BG93" s="80">
        <f>IF(Table143[[#This Row],[APS2 Min]]&gt;K$26,Table143[[#This Row],[APS2 Min]]*1.034,K$26*1.034)</f>
        <v>64617.072611520009</v>
      </c>
      <c r="BH93" s="80">
        <f>IF(Table143[[#This Row],[APS2 Max]]&gt;L$26,Table143[[#This Row],[APS2 Max]]*1.034,L$26*1.034)</f>
        <v>72080.144136000003</v>
      </c>
      <c r="BI93" s="80">
        <f>IF(Table143[[#This Row],[APS3 Min]]&gt;M$26,Table143[[#This Row],[APS3 Min]]*1.034,M$26*1.034)</f>
        <v>72566.81766048001</v>
      </c>
      <c r="BJ93" s="80">
        <f>IF(Table143[[#This Row],[APS3 Max]]&gt;N$26,Table143[[#This Row],[APS3 Max]]*1.034,N$26*1.034)</f>
        <v>78681.490979519993</v>
      </c>
      <c r="BK93" s="80">
        <f>IF(Table143[[#This Row],[APS4 Min]]&gt;O$26,Table143[[#This Row],[APS4 Min]]*1.034,O$26*1.034)</f>
        <v>81447.493258560018</v>
      </c>
      <c r="BL93" s="80">
        <f>IF(Table143[[#This Row],[APS4 Max]]&gt;P$26,Table143[[#This Row],[APS4 Max]]*1.034,P$26*1.034)</f>
        <v>87917.125707840009</v>
      </c>
      <c r="BM93" s="80">
        <f>IF(Table143[[#This Row],[APS5 Min]]&gt;Q$26,Table143[[#This Row],[APS5 Min]]*1.034,Q$26*1.034)</f>
        <v>89576.950320000004</v>
      </c>
      <c r="BN93" s="80">
        <f>IF(Table143[[#This Row],[APS5 Max]]&gt;R$26,Table143[[#This Row],[APS5 Max]]*1.034,R$26*1.034)</f>
        <v>94930.403738227193</v>
      </c>
      <c r="BO93" s="80">
        <f>IF(Table143[[#This Row],[APS6 Min]]&gt;S$26,Table143[[#This Row],[APS6 Min]]*1.034,S$26*1.034)</f>
        <v>102071.95819392001</v>
      </c>
      <c r="BP93" s="80">
        <f>IF(Table143[[#This Row],[APS6 Max]]&gt;T$26,Table143[[#This Row],[APS6 Max]]*1.034,T$26*1.034)</f>
        <v>110692.55367456001</v>
      </c>
      <c r="BQ93" s="80">
        <f>IF(Table143[[#This Row],[EL1 Min]]&gt;U$26,Table143[[#This Row],[EL1 Min]]*1.034,U$26*1.034)</f>
        <v>126391.12351008001</v>
      </c>
      <c r="BR93" s="80">
        <f>IF(Table143[[#This Row],[EL1 Max]]&gt;V$26,Table143[[#This Row],[EL1 Max]]*1.034,V$26*1.034)</f>
        <v>134224.78129632003</v>
      </c>
      <c r="BS93" s="80">
        <f>IF(Table143[[#This Row],[EL2 Min]]&gt;W$26,Table143[[#This Row],[EL2 Min]]*1.034,W$26*1.034)</f>
        <v>152420.34350400002</v>
      </c>
      <c r="BT93" s="80">
        <f>IF(Table143[[#This Row],[EL2 Max]]&gt;X$26,Table143[[#This Row],[EL2 Max]]*1.034,X$26*1.034)</f>
        <v>164106.08920992003</v>
      </c>
    </row>
    <row r="94" spans="2:72" x14ac:dyDescent="0.3">
      <c r="B94" s="78" t="s">
        <v>118</v>
      </c>
      <c r="C94" s="80">
        <v>50014</v>
      </c>
      <c r="D94" s="79">
        <v>55089</v>
      </c>
      <c r="E94" s="80">
        <v>56642</v>
      </c>
      <c r="F94" s="79">
        <v>62531</v>
      </c>
      <c r="G94" s="80">
        <v>64622</v>
      </c>
      <c r="H94" s="79">
        <v>69778</v>
      </c>
      <c r="I94" s="80">
        <v>71600</v>
      </c>
      <c r="J94" s="79">
        <v>77807</v>
      </c>
      <c r="K94" s="80">
        <v>79935</v>
      </c>
      <c r="L94" s="79">
        <v>84757</v>
      </c>
      <c r="M94" s="80">
        <v>88466</v>
      </c>
      <c r="N94" s="79">
        <v>99155</v>
      </c>
      <c r="O94" s="80">
        <v>113631</v>
      </c>
      <c r="P94" s="79">
        <v>119891</v>
      </c>
      <c r="Q94" s="80">
        <v>134056</v>
      </c>
      <c r="R94" s="81">
        <v>150647</v>
      </c>
      <c r="S94" s="77"/>
      <c r="T94" s="78" t="s">
        <v>118</v>
      </c>
      <c r="U94" s="80">
        <v>52014.560000000005</v>
      </c>
      <c r="V94" s="79">
        <v>57292.560000000005</v>
      </c>
      <c r="W94" s="80">
        <v>58907.68</v>
      </c>
      <c r="X94" s="79">
        <v>65032.240000000005</v>
      </c>
      <c r="Y94" s="80">
        <v>67206.880000000005</v>
      </c>
      <c r="Z94" s="79">
        <v>72569.119999999995</v>
      </c>
      <c r="AA94" s="80">
        <v>74464</v>
      </c>
      <c r="AB94" s="79">
        <v>80919.28</v>
      </c>
      <c r="AC94" s="80">
        <v>83132.400000000009</v>
      </c>
      <c r="AD94" s="79">
        <v>88147.28</v>
      </c>
      <c r="AE94" s="80">
        <v>92004.64</v>
      </c>
      <c r="AF94" s="79">
        <v>103121.2</v>
      </c>
      <c r="AG94" s="80">
        <v>118176.24</v>
      </c>
      <c r="AH94" s="79">
        <v>124686.64</v>
      </c>
      <c r="AI94" s="80">
        <v>139418.23999999999</v>
      </c>
      <c r="AJ94" s="81">
        <v>156672.88</v>
      </c>
      <c r="AK94" s="77"/>
      <c r="AL94" s="78" t="s">
        <v>118</v>
      </c>
      <c r="AM94" s="73">
        <f>IF(Table145[[#This Row],[APS1 Min]]&gt;I$25,Table145[[#This Row],[APS1 Min]]*1.038,I$25*1.038)</f>
        <v>53991.113280000005</v>
      </c>
      <c r="AN94" s="73">
        <f>IF(Table145[[#This Row],[APS1 Max]]&gt;J$25,Table145[[#This Row],[APS1 Max]]*1.038,J$25*1.038)</f>
        <v>59469.677280000004</v>
      </c>
      <c r="AO94" s="73">
        <f>IF(Table145[[#This Row],[APS2 Min]]&gt;K$25,Table145[[#This Row],[APS2 Min]]*1.038,K$25*1.038)</f>
        <v>61146.171840000003</v>
      </c>
      <c r="AP94" s="73">
        <f>IF(Table145[[#This Row],[APS2 Max]]&gt;L$25,Table145[[#This Row],[APS2 Max]]*1.038,L$25*1.038)</f>
        <v>67503.465120000008</v>
      </c>
      <c r="AQ94" s="73">
        <f>IF(Table145[[#This Row],[APS3 Min]]&gt;M$25,Table145[[#This Row],[APS3 Min]]*1.038,M$25*1.038)</f>
        <v>69760.741440000013</v>
      </c>
      <c r="AR94" s="73">
        <f>IF(Table145[[#This Row],[APS3 Max]]&gt;N$25,Table145[[#This Row],[APS3 Max]]*1.038,N$25*1.038)</f>
        <v>75326.74656</v>
      </c>
      <c r="AS94" s="73">
        <f>IF(Table145[[#This Row],[APS4 Min]]&gt;O$25,Table145[[#This Row],[APS4 Min]]*1.038,O$25*1.038)</f>
        <v>77293.631999999998</v>
      </c>
      <c r="AT94" s="73">
        <f>IF(Table145[[#This Row],[APS4 Max]]&gt;P$25,Table145[[#This Row],[APS4 Max]]*1.038,P$25*1.038)</f>
        <v>83994.212639999998</v>
      </c>
      <c r="AU94" s="73">
        <f>IF(Table145[[#This Row],[APS5 Min]]&gt;Q$25,Table145[[#This Row],[APS5 Min]]*1.038,Q$25*1.038)</f>
        <v>86291.431200000006</v>
      </c>
      <c r="AV94" s="73">
        <f>IF(Table145[[#This Row],[APS5 Max]]&gt;R$25,Table145[[#This Row],[APS5 Max]]*1.038,R$25*1.038)</f>
        <v>91496.876640000002</v>
      </c>
      <c r="AW94" s="73">
        <f>IF(Table145[[#This Row],[APS6 Min]]&gt;S$25,Table145[[#This Row],[APS6 Min]]*1.038,S$25*1.038)</f>
        <v>95500.816319999998</v>
      </c>
      <c r="AX94" s="73">
        <f>IF(Table145[[#This Row],[APS6 Max]]&gt;T$25,Table145[[#This Row],[APS6 Max]]*1.038,T$25*1.038)</f>
        <v>107039.80560000001</v>
      </c>
      <c r="AY94" s="73">
        <f>IF(Table145[[#This Row],[EL1 Min]]&gt;U$25,Table145[[#This Row],[EL1 Min]]*1.038,U$25*1.038)</f>
        <v>122666.93712</v>
      </c>
      <c r="AZ94" s="73">
        <f>IF(Table145[[#This Row],[EL1 Max]]&gt;V$25,Table145[[#This Row],[EL1 Max]]*1.038,V$25*1.038)</f>
        <v>129424.73232000001</v>
      </c>
      <c r="BA94" s="73">
        <f>IF(Table145[[#This Row],[EL2 Min]]&gt;W$25,Table145[[#This Row],[EL2 Min]]*1.038,W$25*1.038)</f>
        <v>144716.13311999998</v>
      </c>
      <c r="BB94" s="73">
        <f>IF(Table145[[#This Row],[EL2 Max]]&gt;X$25,Table145[[#This Row],[EL2 Max]]*1.038,X$25*1.038)</f>
        <v>162626.44944</v>
      </c>
      <c r="BD94" s="78" t="s">
        <v>118</v>
      </c>
      <c r="BE94" s="80">
        <f>IF(Table143[[#This Row],[APS1 Min]]&gt;I$26,Table143[[#This Row],[APS1 Min]]*1.034,I$26*1.034)</f>
        <v>56369.295840000006</v>
      </c>
      <c r="BF94" s="80">
        <f>IF(Table143[[#This Row],[APS1 Max]]&gt;J$26,Table143[[#This Row],[APS1 Max]]*1.034,J$26*1.034)</f>
        <v>61491.646307520008</v>
      </c>
      <c r="BG94" s="80">
        <f>IF(Table143[[#This Row],[APS2 Min]]&gt;K$26,Table143[[#This Row],[APS2 Min]]*1.034,K$26*1.034)</f>
        <v>63225.141682560003</v>
      </c>
      <c r="BH94" s="80">
        <f>IF(Table143[[#This Row],[APS2 Max]]&gt;L$26,Table143[[#This Row],[APS2 Max]]*1.034,L$26*1.034)</f>
        <v>69798.582934080012</v>
      </c>
      <c r="BI94" s="80">
        <f>IF(Table143[[#This Row],[APS3 Min]]&gt;M$26,Table143[[#This Row],[APS3 Min]]*1.034,M$26*1.034)</f>
        <v>72132.60664896002</v>
      </c>
      <c r="BJ94" s="80">
        <f>IF(Table143[[#This Row],[APS3 Max]]&gt;N$26,Table143[[#This Row],[APS3 Max]]*1.034,N$26*1.034)</f>
        <v>77887.855943040006</v>
      </c>
      <c r="BK94" s="80">
        <f>IF(Table143[[#This Row],[APS4 Min]]&gt;O$26,Table143[[#This Row],[APS4 Min]]*1.034,O$26*1.034)</f>
        <v>79921.615487999996</v>
      </c>
      <c r="BL94" s="80">
        <f>IF(Table143[[#This Row],[APS4 Max]]&gt;P$26,Table143[[#This Row],[APS4 Max]]*1.034,P$26*1.034)</f>
        <v>86850.015869759998</v>
      </c>
      <c r="BM94" s="80">
        <f>IF(Table143[[#This Row],[APS5 Min]]&gt;Q$26,Table143[[#This Row],[APS5 Min]]*1.034,Q$26*1.034)</f>
        <v>89225.339860800013</v>
      </c>
      <c r="BN94" s="80">
        <f>IF(Table143[[#This Row],[APS5 Max]]&gt;R$26,Table143[[#This Row],[APS5 Max]]*1.034,R$26*1.034)</f>
        <v>94930.403738227193</v>
      </c>
      <c r="BO94" s="80">
        <f>IF(Table143[[#This Row],[APS6 Min]]&gt;S$26,Table143[[#This Row],[APS6 Min]]*1.034,S$26*1.034)</f>
        <v>98747.844074880006</v>
      </c>
      <c r="BP94" s="80">
        <f>IF(Table143[[#This Row],[APS6 Max]]&gt;T$26,Table143[[#This Row],[APS6 Max]]*1.034,T$26*1.034)</f>
        <v>110679.15899040001</v>
      </c>
      <c r="BQ94" s="80">
        <f>IF(Table143[[#This Row],[EL1 Min]]&gt;U$26,Table143[[#This Row],[EL1 Min]]*1.034,U$26*1.034)</f>
        <v>126837.61298208001</v>
      </c>
      <c r="BR94" s="80">
        <f>IF(Table143[[#This Row],[EL1 Max]]&gt;V$26,Table143[[#This Row],[EL1 Max]]*1.034,V$26*1.034)</f>
        <v>133825.17321888002</v>
      </c>
      <c r="BS94" s="80">
        <f>IF(Table143[[#This Row],[EL2 Min]]&gt;W$26,Table143[[#This Row],[EL2 Min]]*1.034,W$26*1.034)</f>
        <v>149636.48164607998</v>
      </c>
      <c r="BT94" s="80">
        <f>IF(Table143[[#This Row],[EL2 Max]]&gt;X$26,Table143[[#This Row],[EL2 Max]]*1.034,X$26*1.034)</f>
        <v>168155.74872095999</v>
      </c>
    </row>
    <row r="95" spans="2:72" x14ac:dyDescent="0.3">
      <c r="B95" s="78" t="s">
        <v>119</v>
      </c>
      <c r="C95" s="80">
        <v>50512</v>
      </c>
      <c r="D95" s="79">
        <v>56036</v>
      </c>
      <c r="E95" s="80">
        <v>58094</v>
      </c>
      <c r="F95" s="79">
        <v>63609</v>
      </c>
      <c r="G95" s="80">
        <v>65308</v>
      </c>
      <c r="H95" s="79">
        <v>70873</v>
      </c>
      <c r="I95" s="80">
        <v>72669</v>
      </c>
      <c r="J95" s="79">
        <v>78765</v>
      </c>
      <c r="K95" s="80">
        <v>80916</v>
      </c>
      <c r="L95" s="79">
        <v>86713</v>
      </c>
      <c r="M95" s="80">
        <v>88368</v>
      </c>
      <c r="N95" s="79">
        <v>100383</v>
      </c>
      <c r="O95" s="80">
        <v>110917</v>
      </c>
      <c r="P95" s="79">
        <v>124837</v>
      </c>
      <c r="Q95" s="80">
        <v>135875</v>
      </c>
      <c r="R95" s="81">
        <v>158395</v>
      </c>
      <c r="S95" s="77"/>
      <c r="T95" s="78" t="s">
        <v>119</v>
      </c>
      <c r="U95" s="80">
        <v>52532.480000000003</v>
      </c>
      <c r="V95" s="79">
        <v>58277.440000000002</v>
      </c>
      <c r="W95" s="80">
        <v>60417.760000000002</v>
      </c>
      <c r="X95" s="79">
        <v>66153.36</v>
      </c>
      <c r="Y95" s="80">
        <v>67920.320000000007</v>
      </c>
      <c r="Z95" s="79">
        <v>73707.92</v>
      </c>
      <c r="AA95" s="80">
        <v>75575.760000000009</v>
      </c>
      <c r="AB95" s="79">
        <v>81915.600000000006</v>
      </c>
      <c r="AC95" s="80">
        <v>84152.639999999999</v>
      </c>
      <c r="AD95" s="79">
        <v>90181.52</v>
      </c>
      <c r="AE95" s="80">
        <v>91902.720000000001</v>
      </c>
      <c r="AF95" s="79">
        <v>104398.32</v>
      </c>
      <c r="AG95" s="80">
        <v>115353.68000000001</v>
      </c>
      <c r="AH95" s="79">
        <v>129830.48000000001</v>
      </c>
      <c r="AI95" s="80">
        <v>141310</v>
      </c>
      <c r="AJ95" s="81">
        <v>164730.80000000002</v>
      </c>
      <c r="AK95" s="77"/>
      <c r="AL95" s="78" t="s">
        <v>119</v>
      </c>
      <c r="AM95" s="73">
        <f>IF(Table145[[#This Row],[APS1 Min]]&gt;I$25,Table145[[#This Row],[APS1 Min]]*1.038,I$25*1.038)</f>
        <v>54528.714240000008</v>
      </c>
      <c r="AN95" s="73">
        <f>IF(Table145[[#This Row],[APS1 Max]]&gt;J$25,Table145[[#This Row],[APS1 Max]]*1.038,J$25*1.038)</f>
        <v>60491.982720000007</v>
      </c>
      <c r="AO95" s="73">
        <f>IF(Table145[[#This Row],[APS2 Min]]&gt;K$25,Table145[[#This Row],[APS2 Min]]*1.038,K$25*1.038)</f>
        <v>62713.634880000005</v>
      </c>
      <c r="AP95" s="73">
        <f>IF(Table145[[#This Row],[APS2 Max]]&gt;L$25,Table145[[#This Row],[APS2 Max]]*1.038,L$25*1.038)</f>
        <v>68667.187680000003</v>
      </c>
      <c r="AQ95" s="73">
        <f>IF(Table145[[#This Row],[APS3 Min]]&gt;M$25,Table145[[#This Row],[APS3 Min]]*1.038,M$25*1.038)</f>
        <v>70501.292160000012</v>
      </c>
      <c r="AR95" s="73">
        <f>IF(Table145[[#This Row],[APS3 Max]]&gt;N$25,Table145[[#This Row],[APS3 Max]]*1.038,N$25*1.038)</f>
        <v>76508.820959999997</v>
      </c>
      <c r="AS95" s="73">
        <f>IF(Table145[[#This Row],[APS4 Min]]&gt;O$25,Table145[[#This Row],[APS4 Min]]*1.038,O$25*1.038)</f>
        <v>78447.638880000013</v>
      </c>
      <c r="AT95" s="73">
        <f>IF(Table145[[#This Row],[APS4 Max]]&gt;P$25,Table145[[#This Row],[APS4 Max]]*1.038,P$25*1.038)</f>
        <v>85028.392800000016</v>
      </c>
      <c r="AU95" s="73">
        <f>IF(Table145[[#This Row],[APS5 Min]]&gt;Q$25,Table145[[#This Row],[APS5 Min]]*1.038,Q$25*1.038)</f>
        <v>87350.440320000009</v>
      </c>
      <c r="AV95" s="73">
        <f>IF(Table145[[#This Row],[APS5 Max]]&gt;R$25,Table145[[#This Row],[APS5 Max]]*1.038,R$25*1.038)</f>
        <v>93608.417760000011</v>
      </c>
      <c r="AW95" s="73">
        <f>IF(Table145[[#This Row],[APS6 Min]]&gt;S$25,Table145[[#This Row],[APS6 Min]]*1.038,S$25*1.038)</f>
        <v>95395.023360000007</v>
      </c>
      <c r="AX95" s="73">
        <f>IF(Table145[[#This Row],[APS6 Max]]&gt;T$25,Table145[[#This Row],[APS6 Max]]*1.038,T$25*1.038)</f>
        <v>108365.45616000002</v>
      </c>
      <c r="AY95" s="73">
        <f>IF(Table145[[#This Row],[EL1 Min]]&gt;U$25,Table145[[#This Row],[EL1 Min]]*1.038,U$25*1.038)</f>
        <v>119737.11984000001</v>
      </c>
      <c r="AZ95" s="73">
        <f>IF(Table145[[#This Row],[EL1 Max]]&gt;V$25,Table145[[#This Row],[EL1 Max]]*1.038,V$25*1.038)</f>
        <v>134764.03824000002</v>
      </c>
      <c r="BA95" s="73">
        <f>IF(Table145[[#This Row],[EL2 Min]]&gt;W$25,Table145[[#This Row],[EL2 Min]]*1.038,W$25*1.038)</f>
        <v>146679.78</v>
      </c>
      <c r="BB95" s="73">
        <f>IF(Table145[[#This Row],[EL2 Max]]&gt;X$25,Table145[[#This Row],[EL2 Max]]*1.038,X$25*1.038)</f>
        <v>170990.57040000003</v>
      </c>
      <c r="BD95" s="78" t="s">
        <v>119</v>
      </c>
      <c r="BE95" s="80">
        <f>IF(Table143[[#This Row],[APS1 Min]]&gt;I$26,Table143[[#This Row],[APS1 Min]]*1.034,I$26*1.034)</f>
        <v>56382.690524160011</v>
      </c>
      <c r="BF95" s="80">
        <f>IF(Table143[[#This Row],[APS1 Max]]&gt;J$26,Table143[[#This Row],[APS1 Max]]*1.034,J$26*1.034)</f>
        <v>62548.71013248001</v>
      </c>
      <c r="BG95" s="80">
        <f>IF(Table143[[#This Row],[APS2 Min]]&gt;K$26,Table143[[#This Row],[APS2 Min]]*1.034,K$26*1.034)</f>
        <v>64845.898465920007</v>
      </c>
      <c r="BH95" s="80">
        <f>IF(Table143[[#This Row],[APS2 Max]]&gt;L$26,Table143[[#This Row],[APS2 Max]]*1.034,L$26*1.034)</f>
        <v>71001.872061120011</v>
      </c>
      <c r="BI95" s="80">
        <f>IF(Table143[[#This Row],[APS3 Min]]&gt;M$26,Table143[[#This Row],[APS3 Min]]*1.034,M$26*1.034)</f>
        <v>72898.336093440012</v>
      </c>
      <c r="BJ95" s="80">
        <f>IF(Table143[[#This Row],[APS3 Max]]&gt;N$26,Table143[[#This Row],[APS3 Max]]*1.034,N$26*1.034)</f>
        <v>79110.120872639993</v>
      </c>
      <c r="BK95" s="80">
        <f>IF(Table143[[#This Row],[APS4 Min]]&gt;O$26,Table143[[#This Row],[APS4 Min]]*1.034,O$26*1.034)</f>
        <v>81114.858601920016</v>
      </c>
      <c r="BL95" s="80">
        <f>IF(Table143[[#This Row],[APS4 Max]]&gt;P$26,Table143[[#This Row],[APS4 Max]]*1.034,P$26*1.034)</f>
        <v>87919.358155200025</v>
      </c>
      <c r="BM95" s="80">
        <f>IF(Table143[[#This Row],[APS5 Min]]&gt;Q$26,Table143[[#This Row],[APS5 Min]]*1.034,Q$26*1.034)</f>
        <v>90320.355290880005</v>
      </c>
      <c r="BN95" s="80">
        <f>IF(Table143[[#This Row],[APS5 Max]]&gt;R$26,Table143[[#This Row],[APS5 Max]]*1.034,R$26*1.034)</f>
        <v>96791.103963840011</v>
      </c>
      <c r="BO95" s="80">
        <f>IF(Table143[[#This Row],[APS6 Min]]&gt;S$26,Table143[[#This Row],[APS6 Min]]*1.034,S$26*1.034)</f>
        <v>98638.454154240011</v>
      </c>
      <c r="BP95" s="80">
        <f>IF(Table143[[#This Row],[APS6 Max]]&gt;T$26,Table143[[#This Row],[APS6 Max]]*1.034,T$26*1.034)</f>
        <v>112049.88166944002</v>
      </c>
      <c r="BQ95" s="80">
        <f>IF(Table143[[#This Row],[EL1 Min]]&gt;U$26,Table143[[#This Row],[EL1 Min]]*1.034,U$26*1.034)</f>
        <v>123808.18191456002</v>
      </c>
      <c r="BR95" s="80">
        <f>IF(Table143[[#This Row],[EL1 Max]]&gt;V$26,Table143[[#This Row],[EL1 Max]]*1.034,V$26*1.034)</f>
        <v>139346.01554016004</v>
      </c>
      <c r="BS95" s="80">
        <f>IF(Table143[[#This Row],[EL2 Min]]&gt;W$26,Table143[[#This Row],[EL2 Min]]*1.034,W$26*1.034)</f>
        <v>151666.89251999999</v>
      </c>
      <c r="BT95" s="80">
        <f>IF(Table143[[#This Row],[EL2 Max]]&gt;X$26,Table143[[#This Row],[EL2 Max]]*1.034,X$26*1.034)</f>
        <v>176804.24979360003</v>
      </c>
    </row>
    <row r="96" spans="2:72" x14ac:dyDescent="0.3">
      <c r="B96" s="78" t="s">
        <v>120</v>
      </c>
      <c r="C96" s="80">
        <v>50399</v>
      </c>
      <c r="D96" s="79">
        <v>57871</v>
      </c>
      <c r="E96" s="80">
        <v>57871</v>
      </c>
      <c r="F96" s="79">
        <v>66228</v>
      </c>
      <c r="G96" s="80">
        <v>64329</v>
      </c>
      <c r="H96" s="79">
        <v>74204</v>
      </c>
      <c r="I96" s="80">
        <v>72560</v>
      </c>
      <c r="J96" s="79">
        <v>82815</v>
      </c>
      <c r="K96" s="80">
        <v>80917</v>
      </c>
      <c r="L96" s="79">
        <v>90793</v>
      </c>
      <c r="M96" s="80">
        <v>89022</v>
      </c>
      <c r="N96" s="79">
        <v>108649</v>
      </c>
      <c r="O96" s="80">
        <v>115232</v>
      </c>
      <c r="P96" s="79">
        <v>139545</v>
      </c>
      <c r="Q96" s="80">
        <v>140684</v>
      </c>
      <c r="R96" s="81">
        <v>165628</v>
      </c>
      <c r="S96" s="77"/>
      <c r="T96" s="78" t="s">
        <v>120</v>
      </c>
      <c r="U96" s="80">
        <v>52414.96</v>
      </c>
      <c r="V96" s="79">
        <v>60185.840000000004</v>
      </c>
      <c r="W96" s="80">
        <v>60185.840000000004</v>
      </c>
      <c r="X96" s="79">
        <v>68877.119999999995</v>
      </c>
      <c r="Y96" s="80">
        <v>66902.16</v>
      </c>
      <c r="Z96" s="79">
        <v>77172.160000000003</v>
      </c>
      <c r="AA96" s="80">
        <v>75462.400000000009</v>
      </c>
      <c r="AB96" s="79">
        <v>86127.6</v>
      </c>
      <c r="AC96" s="80">
        <v>84153.680000000008</v>
      </c>
      <c r="AD96" s="79">
        <v>94424.72</v>
      </c>
      <c r="AE96" s="80">
        <v>92582.88</v>
      </c>
      <c r="AF96" s="79">
        <v>112994.96</v>
      </c>
      <c r="AG96" s="80">
        <v>119841.28</v>
      </c>
      <c r="AH96" s="79">
        <v>145126.80000000002</v>
      </c>
      <c r="AI96" s="80">
        <v>146311.36000000002</v>
      </c>
      <c r="AJ96" s="81">
        <v>172253.12</v>
      </c>
      <c r="AK96" s="77"/>
      <c r="AL96" s="78" t="s">
        <v>120</v>
      </c>
      <c r="AM96" s="73">
        <f>IF(Table145[[#This Row],[APS1 Min]]&gt;I$25,Table145[[#This Row],[APS1 Min]]*1.038,I$25*1.038)</f>
        <v>54406.728479999998</v>
      </c>
      <c r="AN96" s="73">
        <f>IF(Table145[[#This Row],[APS1 Max]]&gt;J$25,Table145[[#This Row],[APS1 Max]]*1.038,J$25*1.038)</f>
        <v>62472.901920000004</v>
      </c>
      <c r="AO96" s="73">
        <f>IF(Table145[[#This Row],[APS2 Min]]&gt;K$25,Table145[[#This Row],[APS2 Min]]*1.038,K$25*1.038)</f>
        <v>62472.901920000004</v>
      </c>
      <c r="AP96" s="73">
        <f>IF(Table145[[#This Row],[APS2 Max]]&gt;L$25,Table145[[#This Row],[APS2 Max]]*1.038,L$25*1.038)</f>
        <v>71494.450559999997</v>
      </c>
      <c r="AQ96" s="73">
        <f>IF(Table145[[#This Row],[APS3 Min]]&gt;M$25,Table145[[#This Row],[APS3 Min]]*1.038,M$25*1.038)</f>
        <v>69444.442080000008</v>
      </c>
      <c r="AR96" s="73">
        <f>IF(Table145[[#This Row],[APS3 Max]]&gt;N$25,Table145[[#This Row],[APS3 Max]]*1.038,N$25*1.038)</f>
        <v>80104.702080000003</v>
      </c>
      <c r="AS96" s="73">
        <f>IF(Table145[[#This Row],[APS4 Min]]&gt;O$25,Table145[[#This Row],[APS4 Min]]*1.038,O$25*1.038)</f>
        <v>78329.971200000015</v>
      </c>
      <c r="AT96" s="73">
        <f>IF(Table145[[#This Row],[APS4 Max]]&gt;P$25,Table145[[#This Row],[APS4 Max]]*1.038,P$25*1.038)</f>
        <v>89400.448800000013</v>
      </c>
      <c r="AU96" s="73">
        <f>IF(Table145[[#This Row],[APS5 Min]]&gt;Q$25,Table145[[#This Row],[APS5 Min]]*1.038,Q$25*1.038)</f>
        <v>87351.519840000008</v>
      </c>
      <c r="AV96" s="73">
        <f>IF(Table145[[#This Row],[APS5 Max]]&gt;R$25,Table145[[#This Row],[APS5 Max]]*1.038,R$25*1.038)</f>
        <v>98012.859360000002</v>
      </c>
      <c r="AW96" s="73">
        <f>IF(Table145[[#This Row],[APS6 Min]]&gt;S$25,Table145[[#This Row],[APS6 Min]]*1.038,S$25*1.038)</f>
        <v>96101.029440000013</v>
      </c>
      <c r="AX96" s="73">
        <f>IF(Table145[[#This Row],[APS6 Max]]&gt;T$25,Table145[[#This Row],[APS6 Max]]*1.038,T$25*1.038)</f>
        <v>117288.76848000001</v>
      </c>
      <c r="AY96" s="73">
        <f>IF(Table145[[#This Row],[EL1 Min]]&gt;U$25,Table145[[#This Row],[EL1 Min]]*1.038,U$25*1.038)</f>
        <v>124395.24864000001</v>
      </c>
      <c r="AZ96" s="73">
        <f>IF(Table145[[#This Row],[EL1 Max]]&gt;V$25,Table145[[#This Row],[EL1 Max]]*1.038,V$25*1.038)</f>
        <v>150641.61840000004</v>
      </c>
      <c r="BA96" s="73">
        <f>IF(Table145[[#This Row],[EL2 Min]]&gt;W$25,Table145[[#This Row],[EL2 Min]]*1.038,W$25*1.038)</f>
        <v>151871.19168000002</v>
      </c>
      <c r="BB96" s="73">
        <f>IF(Table145[[#This Row],[EL2 Max]]&gt;X$25,Table145[[#This Row],[EL2 Max]]*1.038,X$25*1.038)</f>
        <v>178798.73856</v>
      </c>
      <c r="BD96" s="78" t="s">
        <v>120</v>
      </c>
      <c r="BE96" s="80">
        <f>IF(Table143[[#This Row],[APS1 Min]]&gt;I$26,Table143[[#This Row],[APS1 Min]]*1.034,I$26*1.034)</f>
        <v>56369.295840000006</v>
      </c>
      <c r="BF96" s="80">
        <f>IF(Table143[[#This Row],[APS1 Max]]&gt;J$26,Table143[[#This Row],[APS1 Max]]*1.034,J$26*1.034)</f>
        <v>64596.980585280005</v>
      </c>
      <c r="BG96" s="80">
        <f>IF(Table143[[#This Row],[APS2 Min]]&gt;K$26,Table143[[#This Row],[APS2 Min]]*1.034,K$26*1.034)</f>
        <v>64596.980585280005</v>
      </c>
      <c r="BH96" s="80">
        <f>IF(Table143[[#This Row],[APS2 Max]]&gt;L$26,Table143[[#This Row],[APS2 Max]]*1.034,L$26*1.034)</f>
        <v>73925.261879040001</v>
      </c>
      <c r="BI96" s="80">
        <f>IF(Table143[[#This Row],[APS3 Min]]&gt;M$26,Table143[[#This Row],[APS3 Min]]*1.034,M$26*1.034)</f>
        <v>71805.553110720008</v>
      </c>
      <c r="BJ96" s="80">
        <f>IF(Table143[[#This Row],[APS3 Max]]&gt;N$26,Table143[[#This Row],[APS3 Max]]*1.034,N$26*1.034)</f>
        <v>82828.26195072</v>
      </c>
      <c r="BK96" s="80">
        <f>IF(Table143[[#This Row],[APS4 Min]]&gt;O$26,Table143[[#This Row],[APS4 Min]]*1.034,O$26*1.034)</f>
        <v>80993.19022080001</v>
      </c>
      <c r="BL96" s="80">
        <f>IF(Table143[[#This Row],[APS4 Max]]&gt;P$26,Table143[[#This Row],[APS4 Max]]*1.034,P$26*1.034)</f>
        <v>92440.064059200013</v>
      </c>
      <c r="BM96" s="80">
        <f>IF(Table143[[#This Row],[APS5 Min]]&gt;Q$26,Table143[[#This Row],[APS5 Min]]*1.034,Q$26*1.034)</f>
        <v>90321.471514560006</v>
      </c>
      <c r="BN96" s="80">
        <f>IF(Table143[[#This Row],[APS5 Max]]&gt;R$26,Table143[[#This Row],[APS5 Max]]*1.034,R$26*1.034)</f>
        <v>101345.29657824</v>
      </c>
      <c r="BO96" s="80">
        <f>IF(Table143[[#This Row],[APS6 Min]]&gt;S$26,Table143[[#This Row],[APS6 Min]]*1.034,S$26*1.034)</f>
        <v>99368.464440960015</v>
      </c>
      <c r="BP96" s="80">
        <f>IF(Table143[[#This Row],[APS6 Max]]&gt;T$26,Table143[[#This Row],[APS6 Max]]*1.034,T$26*1.034)</f>
        <v>121276.58660832002</v>
      </c>
      <c r="BQ96" s="80">
        <f>IF(Table143[[#This Row],[EL1 Min]]&gt;U$26,Table143[[#This Row],[EL1 Min]]*1.034,U$26*1.034)</f>
        <v>128624.68709376</v>
      </c>
      <c r="BR96" s="80">
        <f>IF(Table143[[#This Row],[EL1 Max]]&gt;V$26,Table143[[#This Row],[EL1 Max]]*1.034,V$26*1.034)</f>
        <v>155763.43342560003</v>
      </c>
      <c r="BS96" s="80">
        <f>IF(Table143[[#This Row],[EL2 Min]]&gt;W$26,Table143[[#This Row],[EL2 Min]]*1.034,W$26*1.034)</f>
        <v>157034.81219712002</v>
      </c>
      <c r="BT96" s="80">
        <f>IF(Table143[[#This Row],[EL2 Max]]&gt;X$26,Table143[[#This Row],[EL2 Max]]*1.034,X$26*1.034)</f>
        <v>184877.89567103999</v>
      </c>
    </row>
    <row r="97" spans="2:72" x14ac:dyDescent="0.3">
      <c r="B97" s="78" t="s">
        <v>121</v>
      </c>
      <c r="C97" s="80">
        <v>50229</v>
      </c>
      <c r="D97" s="79">
        <v>54666</v>
      </c>
      <c r="E97" s="80">
        <v>57839</v>
      </c>
      <c r="F97" s="79">
        <v>62945</v>
      </c>
      <c r="G97" s="80">
        <v>66524</v>
      </c>
      <c r="H97" s="79">
        <v>72270</v>
      </c>
      <c r="I97" s="80">
        <v>74294</v>
      </c>
      <c r="J97" s="79">
        <v>80711</v>
      </c>
      <c r="K97" s="80">
        <v>83418</v>
      </c>
      <c r="L97" s="79">
        <v>91807</v>
      </c>
      <c r="M97" s="80">
        <v>94784</v>
      </c>
      <c r="N97" s="79">
        <v>104319</v>
      </c>
      <c r="O97" s="80">
        <v>113509</v>
      </c>
      <c r="P97" s="79">
        <v>124875</v>
      </c>
      <c r="Q97" s="80">
        <v>132041</v>
      </c>
      <c r="R97" s="81">
        <v>155615</v>
      </c>
      <c r="S97" s="77"/>
      <c r="T97" s="78" t="s">
        <v>121</v>
      </c>
      <c r="U97" s="80">
        <v>52238.16</v>
      </c>
      <c r="V97" s="79">
        <v>56852.639999999999</v>
      </c>
      <c r="W97" s="80">
        <v>60152.560000000005</v>
      </c>
      <c r="X97" s="79">
        <v>65462.8</v>
      </c>
      <c r="Y97" s="80">
        <v>69184.960000000006</v>
      </c>
      <c r="Z97" s="79">
        <v>75160.800000000003</v>
      </c>
      <c r="AA97" s="80">
        <v>77265.760000000009</v>
      </c>
      <c r="AB97" s="79">
        <v>83939.44</v>
      </c>
      <c r="AC97" s="80">
        <v>86754.72</v>
      </c>
      <c r="AD97" s="79">
        <v>95479.28</v>
      </c>
      <c r="AE97" s="80">
        <v>98575.360000000001</v>
      </c>
      <c r="AF97" s="79">
        <v>108491.76000000001</v>
      </c>
      <c r="AG97" s="80">
        <v>118049.36</v>
      </c>
      <c r="AH97" s="79">
        <v>129870</v>
      </c>
      <c r="AI97" s="80">
        <v>137322.64000000001</v>
      </c>
      <c r="AJ97" s="81">
        <v>161839.6</v>
      </c>
      <c r="AK97" s="77"/>
      <c r="AL97" s="78" t="s">
        <v>121</v>
      </c>
      <c r="AM97" s="73">
        <f>IF(Table145[[#This Row],[APS1 Min]]&gt;I$25,Table145[[#This Row],[APS1 Min]]*1.038,I$25*1.038)</f>
        <v>54223.210080000004</v>
      </c>
      <c r="AN97" s="73">
        <f>IF(Table145[[#This Row],[APS1 Max]]&gt;J$25,Table145[[#This Row],[APS1 Max]]*1.038,J$25*1.038)</f>
        <v>59013.04032</v>
      </c>
      <c r="AO97" s="73">
        <f>IF(Table145[[#This Row],[APS2 Min]]&gt;K$25,Table145[[#This Row],[APS2 Min]]*1.038,K$25*1.038)</f>
        <v>62438.357280000004</v>
      </c>
      <c r="AP97" s="73">
        <f>IF(Table145[[#This Row],[APS2 Max]]&gt;L$25,Table145[[#This Row],[APS2 Max]]*1.038,L$25*1.038)</f>
        <v>67950.386400000003</v>
      </c>
      <c r="AQ97" s="73">
        <f>IF(Table145[[#This Row],[APS3 Min]]&gt;M$25,Table145[[#This Row],[APS3 Min]]*1.038,M$25*1.038)</f>
        <v>71813.988480000015</v>
      </c>
      <c r="AR97" s="73">
        <f>IF(Table145[[#This Row],[APS3 Max]]&gt;N$25,Table145[[#This Row],[APS3 Max]]*1.038,N$25*1.038)</f>
        <v>78016.910400000008</v>
      </c>
      <c r="AS97" s="73">
        <f>IF(Table145[[#This Row],[APS4 Min]]&gt;O$25,Table145[[#This Row],[APS4 Min]]*1.038,O$25*1.038)</f>
        <v>80201.858880000014</v>
      </c>
      <c r="AT97" s="73">
        <f>IF(Table145[[#This Row],[APS4 Max]]&gt;P$25,Table145[[#This Row],[APS4 Max]]*1.038,P$25*1.038)</f>
        <v>87129.138720000003</v>
      </c>
      <c r="AU97" s="73">
        <f>IF(Table145[[#This Row],[APS5 Min]]&gt;Q$25,Table145[[#This Row],[APS5 Min]]*1.038,Q$25*1.038)</f>
        <v>90051.39936000001</v>
      </c>
      <c r="AV97" s="73">
        <f>IF(Table145[[#This Row],[APS5 Max]]&gt;R$25,Table145[[#This Row],[APS5 Max]]*1.038,R$25*1.038)</f>
        <v>99107.492639999997</v>
      </c>
      <c r="AW97" s="73">
        <f>IF(Table145[[#This Row],[APS6 Min]]&gt;S$25,Table145[[#This Row],[APS6 Min]]*1.038,S$25*1.038)</f>
        <v>102321.22368000001</v>
      </c>
      <c r="AX97" s="73">
        <f>IF(Table145[[#This Row],[APS6 Max]]&gt;T$25,Table145[[#This Row],[APS6 Max]]*1.038,T$25*1.038)</f>
        <v>112614.44688000002</v>
      </c>
      <c r="AY97" s="73">
        <f>IF(Table145[[#This Row],[EL1 Min]]&gt;U$25,Table145[[#This Row],[EL1 Min]]*1.038,U$25*1.038)</f>
        <v>122535.23568</v>
      </c>
      <c r="AZ97" s="73">
        <f>IF(Table145[[#This Row],[EL1 Max]]&gt;V$25,Table145[[#This Row],[EL1 Max]]*1.038,V$25*1.038)</f>
        <v>134805.06</v>
      </c>
      <c r="BA97" s="73">
        <f>IF(Table145[[#This Row],[EL2 Min]]&gt;W$25,Table145[[#This Row],[EL2 Min]]*1.038,W$25*1.038)</f>
        <v>142540.90032000002</v>
      </c>
      <c r="BB97" s="73">
        <f>IF(Table145[[#This Row],[EL2 Max]]&gt;X$25,Table145[[#This Row],[EL2 Max]]*1.038,X$25*1.038)</f>
        <v>167989.50480000002</v>
      </c>
      <c r="BD97" s="78" t="s">
        <v>121</v>
      </c>
      <c r="BE97" s="80">
        <f>IF(Table143[[#This Row],[APS1 Min]]&gt;I$26,Table143[[#This Row],[APS1 Min]]*1.034,I$26*1.034)</f>
        <v>56369.295840000006</v>
      </c>
      <c r="BF97" s="80">
        <f>IF(Table143[[#This Row],[APS1 Max]]&gt;J$26,Table143[[#This Row],[APS1 Max]]*1.034,J$26*1.034)</f>
        <v>61019.483690879999</v>
      </c>
      <c r="BG97" s="80">
        <f>IF(Table143[[#This Row],[APS2 Min]]&gt;K$26,Table143[[#This Row],[APS2 Min]]*1.034,K$26*1.034)</f>
        <v>64561.261427520003</v>
      </c>
      <c r="BH97" s="80">
        <f>IF(Table143[[#This Row],[APS2 Max]]&gt;L$26,Table143[[#This Row],[APS2 Max]]*1.034,L$26*1.034)</f>
        <v>70260.699537600012</v>
      </c>
      <c r="BI97" s="80">
        <f>IF(Table143[[#This Row],[APS3 Min]]&gt;M$26,Table143[[#This Row],[APS3 Min]]*1.034,M$26*1.034)</f>
        <v>74255.664088320016</v>
      </c>
      <c r="BJ97" s="80">
        <f>IF(Table143[[#This Row],[APS3 Max]]&gt;N$26,Table143[[#This Row],[APS3 Max]]*1.034,N$26*1.034)</f>
        <v>80669.485353600016</v>
      </c>
      <c r="BK97" s="80">
        <f>IF(Table143[[#This Row],[APS4 Min]]&gt;O$26,Table143[[#This Row],[APS4 Min]]*1.034,O$26*1.034)</f>
        <v>82928.722081920016</v>
      </c>
      <c r="BL97" s="80">
        <f>IF(Table143[[#This Row],[APS4 Max]]&gt;P$26,Table143[[#This Row],[APS4 Max]]*1.034,P$26*1.034)</f>
        <v>90091.529436480007</v>
      </c>
      <c r="BM97" s="80">
        <f>IF(Table143[[#This Row],[APS5 Min]]&gt;Q$26,Table143[[#This Row],[APS5 Min]]*1.034,Q$26*1.034)</f>
        <v>93113.14693824001</v>
      </c>
      <c r="BN97" s="80">
        <f>IF(Table143[[#This Row],[APS5 Max]]&gt;R$26,Table143[[#This Row],[APS5 Max]]*1.034,R$26*1.034)</f>
        <v>102477.14738975999</v>
      </c>
      <c r="BO97" s="80">
        <f>IF(Table143[[#This Row],[APS6 Min]]&gt;S$26,Table143[[#This Row],[APS6 Min]]*1.034,S$26*1.034)</f>
        <v>105800.14528512002</v>
      </c>
      <c r="BP97" s="80">
        <f>IF(Table143[[#This Row],[APS6 Max]]&gt;T$26,Table143[[#This Row],[APS6 Max]]*1.034,T$26*1.034)</f>
        <v>116443.33807392002</v>
      </c>
      <c r="BQ97" s="80">
        <f>IF(Table143[[#This Row],[EL1 Min]]&gt;U$26,Table143[[#This Row],[EL1 Min]]*1.034,U$26*1.034)</f>
        <v>126701.43369312001</v>
      </c>
      <c r="BR97" s="80">
        <f>IF(Table143[[#This Row],[EL1 Max]]&gt;V$26,Table143[[#This Row],[EL1 Max]]*1.034,V$26*1.034)</f>
        <v>139388.43204000001</v>
      </c>
      <c r="BS97" s="80">
        <f>IF(Table143[[#This Row],[EL2 Min]]&gt;W$26,Table143[[#This Row],[EL2 Min]]*1.034,W$26*1.034)</f>
        <v>147387.29093088003</v>
      </c>
      <c r="BT97" s="80">
        <f>IF(Table143[[#This Row],[EL2 Max]]&gt;X$26,Table143[[#This Row],[EL2 Max]]*1.034,X$26*1.034)</f>
        <v>173701.14796320003</v>
      </c>
    </row>
    <row r="98" spans="2:72" x14ac:dyDescent="0.3">
      <c r="B98" s="78" t="s">
        <v>122</v>
      </c>
      <c r="C98" s="80">
        <v>50146</v>
      </c>
      <c r="D98" s="79">
        <v>55172</v>
      </c>
      <c r="E98" s="80">
        <v>57322</v>
      </c>
      <c r="F98" s="79">
        <v>62528</v>
      </c>
      <c r="G98" s="80">
        <v>64408</v>
      </c>
      <c r="H98" s="79">
        <v>69789</v>
      </c>
      <c r="I98" s="80">
        <v>71767</v>
      </c>
      <c r="J98" s="79">
        <v>77333</v>
      </c>
      <c r="K98" s="80">
        <v>79126</v>
      </c>
      <c r="L98" s="79">
        <v>84878</v>
      </c>
      <c r="M98" s="80">
        <v>89247</v>
      </c>
      <c r="N98" s="79">
        <v>99025</v>
      </c>
      <c r="O98" s="80">
        <v>110409</v>
      </c>
      <c r="P98" s="79">
        <v>118830</v>
      </c>
      <c r="Q98" s="80">
        <v>132490</v>
      </c>
      <c r="R98" s="81">
        <v>143346</v>
      </c>
      <c r="S98" s="77"/>
      <c r="T98" s="78" t="s">
        <v>122</v>
      </c>
      <c r="U98" s="80">
        <v>52151.840000000004</v>
      </c>
      <c r="V98" s="79">
        <v>57378.880000000005</v>
      </c>
      <c r="W98" s="80">
        <v>59614.880000000005</v>
      </c>
      <c r="X98" s="79">
        <v>65029.120000000003</v>
      </c>
      <c r="Y98" s="80">
        <v>66984.320000000007</v>
      </c>
      <c r="Z98" s="79">
        <v>72580.56</v>
      </c>
      <c r="AA98" s="80">
        <v>74637.680000000008</v>
      </c>
      <c r="AB98" s="79">
        <v>80426.320000000007</v>
      </c>
      <c r="AC98" s="80">
        <v>82291.040000000008</v>
      </c>
      <c r="AD98" s="79">
        <v>88273.12000000001</v>
      </c>
      <c r="AE98" s="80">
        <v>92816.88</v>
      </c>
      <c r="AF98" s="79">
        <v>102986</v>
      </c>
      <c r="AG98" s="80">
        <v>114825.36</v>
      </c>
      <c r="AH98" s="79">
        <v>123583.2</v>
      </c>
      <c r="AI98" s="80">
        <v>137789.6</v>
      </c>
      <c r="AJ98" s="81">
        <v>149079.84</v>
      </c>
      <c r="AK98" s="77"/>
      <c r="AL98" s="78" t="s">
        <v>122</v>
      </c>
      <c r="AM98" s="73">
        <f>IF(Table145[[#This Row],[APS1 Min]]&gt;I$25,Table145[[#This Row],[APS1 Min]]*1.038,I$25*1.038)</f>
        <v>54133.609920000003</v>
      </c>
      <c r="AN98" s="73">
        <f>IF(Table145[[#This Row],[APS1 Max]]&gt;J$25,Table145[[#This Row],[APS1 Max]]*1.038,J$25*1.038)</f>
        <v>59559.277440000005</v>
      </c>
      <c r="AO98" s="73">
        <f>IF(Table145[[#This Row],[APS2 Min]]&gt;K$25,Table145[[#This Row],[APS2 Min]]*1.038,K$25*1.038)</f>
        <v>61880.245440000006</v>
      </c>
      <c r="AP98" s="73">
        <f>IF(Table145[[#This Row],[APS2 Max]]&gt;L$25,Table145[[#This Row],[APS2 Max]]*1.038,L$25*1.038)</f>
        <v>67500.22656000001</v>
      </c>
      <c r="AQ98" s="73">
        <f>IF(Table145[[#This Row],[APS3 Min]]&gt;M$25,Table145[[#This Row],[APS3 Min]]*1.038,M$25*1.038)</f>
        <v>69529.724160000012</v>
      </c>
      <c r="AR98" s="73">
        <f>IF(Table145[[#This Row],[APS3 Max]]&gt;N$25,Table145[[#This Row],[APS3 Max]]*1.038,N$25*1.038)</f>
        <v>75338.621280000007</v>
      </c>
      <c r="AS98" s="73">
        <f>IF(Table145[[#This Row],[APS4 Min]]&gt;O$25,Table145[[#This Row],[APS4 Min]]*1.038,O$25*1.038)</f>
        <v>77473.911840000015</v>
      </c>
      <c r="AT98" s="73">
        <f>IF(Table145[[#This Row],[APS4 Max]]&gt;P$25,Table145[[#This Row],[APS4 Max]]*1.038,P$25*1.038)</f>
        <v>83482.520160000015</v>
      </c>
      <c r="AU98" s="73">
        <f>IF(Table145[[#This Row],[APS5 Min]]&gt;Q$25,Table145[[#This Row],[APS5 Min]]*1.038,Q$25*1.038)</f>
        <v>85418.099520000018</v>
      </c>
      <c r="AV98" s="73">
        <f>IF(Table145[[#This Row],[APS5 Max]]&gt;R$25,Table145[[#This Row],[APS5 Max]]*1.038,R$25*1.038)</f>
        <v>91627.498560000007</v>
      </c>
      <c r="AW98" s="73">
        <f>IF(Table145[[#This Row],[APS6 Min]]&gt;S$25,Table145[[#This Row],[APS6 Min]]*1.038,S$25*1.038)</f>
        <v>96343.921440000006</v>
      </c>
      <c r="AX98" s="73">
        <f>IF(Table145[[#This Row],[APS6 Max]]&gt;T$25,Table145[[#This Row],[APS6 Max]]*1.038,T$25*1.038)</f>
        <v>106899.46800000001</v>
      </c>
      <c r="AY98" s="73">
        <f>IF(Table145[[#This Row],[EL1 Min]]&gt;U$25,Table145[[#This Row],[EL1 Min]]*1.038,U$25*1.038)</f>
        <v>119188.72368000001</v>
      </c>
      <c r="AZ98" s="73">
        <f>IF(Table145[[#This Row],[EL1 Max]]&gt;V$25,Table145[[#This Row],[EL1 Max]]*1.038,V$25*1.038)</f>
        <v>128279.3616</v>
      </c>
      <c r="BA98" s="73">
        <f>IF(Table145[[#This Row],[EL2 Min]]&gt;W$25,Table145[[#This Row],[EL2 Min]]*1.038,W$25*1.038)</f>
        <v>143025.6048</v>
      </c>
      <c r="BB98" s="73">
        <f>IF(Table145[[#This Row],[EL2 Max]]&gt;X$25,Table145[[#This Row],[EL2 Max]]*1.038,X$25*1.038)</f>
        <v>154744.87392000001</v>
      </c>
      <c r="BD98" s="78" t="s">
        <v>122</v>
      </c>
      <c r="BE98" s="80">
        <f>IF(Table143[[#This Row],[APS1 Min]]&gt;I$26,Table143[[#This Row],[APS1 Min]]*1.034,I$26*1.034)</f>
        <v>56369.295840000006</v>
      </c>
      <c r="BF98" s="80">
        <f>IF(Table143[[#This Row],[APS1 Max]]&gt;J$26,Table143[[#This Row],[APS1 Max]]*1.034,J$26*1.034)</f>
        <v>61584.29287296001</v>
      </c>
      <c r="BG98" s="80">
        <f>IF(Table143[[#This Row],[APS2 Min]]&gt;K$26,Table143[[#This Row],[APS2 Min]]*1.034,K$26*1.034)</f>
        <v>63984.17378496001</v>
      </c>
      <c r="BH98" s="80">
        <f>IF(Table143[[#This Row],[APS2 Max]]&gt;L$26,Table143[[#This Row],[APS2 Max]]*1.034,L$26*1.034)</f>
        <v>69795.234263040009</v>
      </c>
      <c r="BI98" s="80">
        <f>IF(Table143[[#This Row],[APS3 Min]]&gt;M$26,Table143[[#This Row],[APS3 Min]]*1.034,M$26*1.034)</f>
        <v>71893.734781440013</v>
      </c>
      <c r="BJ98" s="80">
        <f>IF(Table143[[#This Row],[APS3 Max]]&gt;N$26,Table143[[#This Row],[APS3 Max]]*1.034,N$26*1.034)</f>
        <v>77900.134403520016</v>
      </c>
      <c r="BK98" s="80">
        <f>IF(Table143[[#This Row],[APS4 Min]]&gt;O$26,Table143[[#This Row],[APS4 Min]]*1.034,O$26*1.034)</f>
        <v>80108.024842560015</v>
      </c>
      <c r="BL98" s="80">
        <f>IF(Table143[[#This Row],[APS4 Max]]&gt;P$26,Table143[[#This Row],[APS4 Max]]*1.034,P$26*1.034)</f>
        <v>86320.925845440011</v>
      </c>
      <c r="BM98" s="80">
        <f>IF(Table143[[#This Row],[APS5 Min]]&gt;Q$26,Table143[[#This Row],[APS5 Min]]*1.034,Q$26*1.034)</f>
        <v>88322.314903680017</v>
      </c>
      <c r="BN98" s="80">
        <f>IF(Table143[[#This Row],[APS5 Max]]&gt;R$26,Table143[[#This Row],[APS5 Max]]*1.034,R$26*1.034)</f>
        <v>94930.403738227193</v>
      </c>
      <c r="BO98" s="80">
        <f>IF(Table143[[#This Row],[APS6 Min]]&gt;S$26,Table143[[#This Row],[APS6 Min]]*1.034,S$26*1.034)</f>
        <v>99619.614768960004</v>
      </c>
      <c r="BP98" s="80">
        <f>IF(Table143[[#This Row],[APS6 Max]]&gt;T$26,Table143[[#This Row],[APS6 Max]]*1.034,T$26*1.034)</f>
        <v>110534.04991200002</v>
      </c>
      <c r="BQ98" s="80">
        <f>IF(Table143[[#This Row],[EL1 Min]]&gt;U$26,Table143[[#This Row],[EL1 Min]]*1.034,U$26*1.034)</f>
        <v>123241.14028512001</v>
      </c>
      <c r="BR98" s="80">
        <f>IF(Table143[[#This Row],[EL1 Max]]&gt;V$26,Table143[[#This Row],[EL1 Max]]*1.034,V$26*1.034)</f>
        <v>132640.8598944</v>
      </c>
      <c r="BS98" s="80">
        <f>IF(Table143[[#This Row],[EL2 Min]]&gt;W$26,Table143[[#This Row],[EL2 Min]]*1.034,W$26*1.034)</f>
        <v>147888.47536320001</v>
      </c>
      <c r="BT98" s="80">
        <f>IF(Table143[[#This Row],[EL2 Max]]&gt;X$26,Table143[[#This Row],[EL2 Max]]*1.034,X$26*1.034)</f>
        <v>160006.19963328002</v>
      </c>
    </row>
    <row r="99" spans="2:72" x14ac:dyDescent="0.3">
      <c r="B99" s="78" t="s">
        <v>123</v>
      </c>
      <c r="C99" s="80">
        <v>50158</v>
      </c>
      <c r="D99" s="79">
        <v>55046</v>
      </c>
      <c r="E99" s="80">
        <v>57287</v>
      </c>
      <c r="F99" s="79">
        <v>62513</v>
      </c>
      <c r="G99" s="80">
        <v>66200</v>
      </c>
      <c r="H99" s="79">
        <v>73381</v>
      </c>
      <c r="I99" s="80">
        <v>75005</v>
      </c>
      <c r="J99" s="79">
        <v>79253</v>
      </c>
      <c r="K99" s="80">
        <v>81580</v>
      </c>
      <c r="L99" s="79">
        <v>86104</v>
      </c>
      <c r="M99" s="80">
        <v>89995</v>
      </c>
      <c r="N99" s="79">
        <v>101526</v>
      </c>
      <c r="O99" s="80">
        <v>111076</v>
      </c>
      <c r="P99" s="79">
        <v>126156</v>
      </c>
      <c r="Q99" s="80">
        <v>132002</v>
      </c>
      <c r="R99" s="81">
        <v>148721</v>
      </c>
      <c r="S99" s="77"/>
      <c r="T99" s="78" t="s">
        <v>123</v>
      </c>
      <c r="U99" s="80">
        <v>52164.32</v>
      </c>
      <c r="V99" s="79">
        <v>57247.840000000004</v>
      </c>
      <c r="W99" s="80">
        <v>59578.48</v>
      </c>
      <c r="X99" s="79">
        <v>65013.520000000004</v>
      </c>
      <c r="Y99" s="80">
        <v>68848</v>
      </c>
      <c r="Z99" s="79">
        <v>76316.240000000005</v>
      </c>
      <c r="AA99" s="80">
        <v>78005.2</v>
      </c>
      <c r="AB99" s="79">
        <v>82423.12000000001</v>
      </c>
      <c r="AC99" s="80">
        <v>84843.199999999997</v>
      </c>
      <c r="AD99" s="79">
        <v>89548.160000000003</v>
      </c>
      <c r="AE99" s="80">
        <v>93594.8</v>
      </c>
      <c r="AF99" s="79">
        <v>105587.04000000001</v>
      </c>
      <c r="AG99" s="80">
        <v>115519.04000000001</v>
      </c>
      <c r="AH99" s="79">
        <v>131202.23999999999</v>
      </c>
      <c r="AI99" s="80">
        <v>137282.08000000002</v>
      </c>
      <c r="AJ99" s="81">
        <v>154669.84</v>
      </c>
      <c r="AK99" s="77"/>
      <c r="AL99" s="78" t="s">
        <v>123</v>
      </c>
      <c r="AM99" s="73">
        <f>IF(Table145[[#This Row],[APS1 Min]]&gt;I$25,Table145[[#This Row],[APS1 Min]]*1.038,I$25*1.038)</f>
        <v>54146.564160000002</v>
      </c>
      <c r="AN99" s="73">
        <f>IF(Table145[[#This Row],[APS1 Max]]&gt;J$25,Table145[[#This Row],[APS1 Max]]*1.038,J$25*1.038)</f>
        <v>59423.257920000004</v>
      </c>
      <c r="AO99" s="73">
        <f>IF(Table145[[#This Row],[APS2 Min]]&gt;K$25,Table145[[#This Row],[APS2 Min]]*1.038,K$25*1.038)</f>
        <v>61842.462240000008</v>
      </c>
      <c r="AP99" s="73">
        <f>IF(Table145[[#This Row],[APS2 Max]]&gt;L$25,Table145[[#This Row],[APS2 Max]]*1.038,L$25*1.038)</f>
        <v>67484.033760000006</v>
      </c>
      <c r="AQ99" s="73">
        <f>IF(Table145[[#This Row],[APS3 Min]]&gt;M$25,Table145[[#This Row],[APS3 Min]]*1.038,M$25*1.038)</f>
        <v>71464.224000000002</v>
      </c>
      <c r="AR99" s="73">
        <f>IF(Table145[[#This Row],[APS3 Max]]&gt;N$25,Table145[[#This Row],[APS3 Max]]*1.038,N$25*1.038)</f>
        <v>79216.257120000009</v>
      </c>
      <c r="AS99" s="73">
        <f>IF(Table145[[#This Row],[APS4 Min]]&gt;O$25,Table145[[#This Row],[APS4 Min]]*1.038,O$25*1.038)</f>
        <v>80969.397599999997</v>
      </c>
      <c r="AT99" s="73">
        <f>IF(Table145[[#This Row],[APS4 Max]]&gt;P$25,Table145[[#This Row],[APS4 Max]]*1.038,P$25*1.038)</f>
        <v>85555.198560000019</v>
      </c>
      <c r="AU99" s="73">
        <f>IF(Table145[[#This Row],[APS5 Min]]&gt;Q$25,Table145[[#This Row],[APS5 Min]]*1.038,Q$25*1.038)</f>
        <v>88067.241599999994</v>
      </c>
      <c r="AV99" s="73">
        <f>IF(Table145[[#This Row],[APS5 Max]]&gt;R$25,Table145[[#This Row],[APS5 Max]]*1.038,R$25*1.038)</f>
        <v>92950.990080000003</v>
      </c>
      <c r="AW99" s="73">
        <f>IF(Table145[[#This Row],[APS6 Min]]&gt;S$25,Table145[[#This Row],[APS6 Min]]*1.038,S$25*1.038)</f>
        <v>97151.402400000006</v>
      </c>
      <c r="AX99" s="73">
        <f>IF(Table145[[#This Row],[APS6 Max]]&gt;T$25,Table145[[#This Row],[APS6 Max]]*1.038,T$25*1.038)</f>
        <v>109599.34752000001</v>
      </c>
      <c r="AY99" s="73">
        <f>IF(Table145[[#This Row],[EL1 Min]]&gt;U$25,Table145[[#This Row],[EL1 Min]]*1.038,U$25*1.038)</f>
        <v>119908.76352000001</v>
      </c>
      <c r="AZ99" s="73">
        <f>IF(Table145[[#This Row],[EL1 Max]]&gt;V$25,Table145[[#This Row],[EL1 Max]]*1.038,V$25*1.038)</f>
        <v>136187.92512</v>
      </c>
      <c r="BA99" s="73">
        <f>IF(Table145[[#This Row],[EL2 Min]]&gt;W$25,Table145[[#This Row],[EL2 Min]]*1.038,W$25*1.038)</f>
        <v>142498.79904000001</v>
      </c>
      <c r="BB99" s="73">
        <f>IF(Table145[[#This Row],[EL2 Max]]&gt;X$25,Table145[[#This Row],[EL2 Max]]*1.038,X$25*1.038)</f>
        <v>160547.29392</v>
      </c>
      <c r="BD99" s="78" t="s">
        <v>123</v>
      </c>
      <c r="BE99" s="80">
        <f>IF(Table143[[#This Row],[APS1 Min]]&gt;I$26,Table143[[#This Row],[APS1 Min]]*1.034,I$26*1.034)</f>
        <v>56369.295840000006</v>
      </c>
      <c r="BF99" s="80">
        <f>IF(Table143[[#This Row],[APS1 Max]]&gt;J$26,Table143[[#This Row],[APS1 Max]]*1.034,J$26*1.034)</f>
        <v>61443.648689280002</v>
      </c>
      <c r="BG99" s="80">
        <f>IF(Table143[[#This Row],[APS2 Min]]&gt;K$26,Table143[[#This Row],[APS2 Min]]*1.034,K$26*1.034)</f>
        <v>63945.105956160012</v>
      </c>
      <c r="BH99" s="80">
        <f>IF(Table143[[#This Row],[APS2 Max]]&gt;L$26,Table143[[#This Row],[APS2 Max]]*1.034,L$26*1.034)</f>
        <v>69778.490907840009</v>
      </c>
      <c r="BI99" s="80">
        <f>IF(Table143[[#This Row],[APS3 Min]]&gt;M$26,Table143[[#This Row],[APS3 Min]]*1.034,M$26*1.034)</f>
        <v>73894.007616000003</v>
      </c>
      <c r="BJ99" s="80">
        <f>IF(Table143[[#This Row],[APS3 Max]]&gt;N$26,Table143[[#This Row],[APS3 Max]]*1.034,N$26*1.034)</f>
        <v>81909.609862080019</v>
      </c>
      <c r="BK99" s="80">
        <f>IF(Table143[[#This Row],[APS4 Min]]&gt;O$26,Table143[[#This Row],[APS4 Min]]*1.034,O$26*1.034)</f>
        <v>83722.357118400003</v>
      </c>
      <c r="BL99" s="80">
        <f>IF(Table143[[#This Row],[APS4 Max]]&gt;P$26,Table143[[#This Row],[APS4 Max]]*1.034,P$26*1.034)</f>
        <v>88464.075311040026</v>
      </c>
      <c r="BM99" s="80">
        <f>IF(Table143[[#This Row],[APS5 Min]]&gt;Q$26,Table143[[#This Row],[APS5 Min]]*1.034,Q$26*1.034)</f>
        <v>91061.527814399989</v>
      </c>
      <c r="BN99" s="80">
        <f>IF(Table143[[#This Row],[APS5 Max]]&gt;R$26,Table143[[#This Row],[APS5 Max]]*1.034,R$26*1.034)</f>
        <v>96111.323742720007</v>
      </c>
      <c r="BO99" s="80">
        <f>IF(Table143[[#This Row],[APS6 Min]]&gt;S$26,Table143[[#This Row],[APS6 Min]]*1.034,S$26*1.034)</f>
        <v>100454.55008160001</v>
      </c>
      <c r="BP99" s="80">
        <f>IF(Table143[[#This Row],[APS6 Max]]&gt;T$26,Table143[[#This Row],[APS6 Max]]*1.034,T$26*1.034)</f>
        <v>113325.72533568002</v>
      </c>
      <c r="BQ99" s="80">
        <f>IF(Table143[[#This Row],[EL1 Min]]&gt;U$26,Table143[[#This Row],[EL1 Min]]*1.034,U$26*1.034)</f>
        <v>123985.66147968001</v>
      </c>
      <c r="BR99" s="80">
        <f>IF(Table143[[#This Row],[EL1 Max]]&gt;V$26,Table143[[#This Row],[EL1 Max]]*1.034,V$26*1.034)</f>
        <v>140818.31457408</v>
      </c>
      <c r="BS99" s="80">
        <f>IF(Table143[[#This Row],[EL2 Min]]&gt;W$26,Table143[[#This Row],[EL2 Min]]*1.034,W$26*1.034)</f>
        <v>147343.75820736002</v>
      </c>
      <c r="BT99" s="80">
        <f>IF(Table143[[#This Row],[EL2 Max]]&gt;X$26,Table143[[#This Row],[EL2 Max]]*1.034,X$26*1.034)</f>
        <v>166005.90191327999</v>
      </c>
    </row>
    <row r="100" spans="2:72" x14ac:dyDescent="0.3">
      <c r="B100" s="78" t="s">
        <v>124</v>
      </c>
      <c r="C100" s="80">
        <v>50158</v>
      </c>
      <c r="D100" s="79">
        <v>50340</v>
      </c>
      <c r="E100" s="80">
        <v>54306</v>
      </c>
      <c r="F100" s="79">
        <v>58878</v>
      </c>
      <c r="G100" s="80">
        <v>60236</v>
      </c>
      <c r="H100" s="79">
        <v>65972</v>
      </c>
      <c r="I100" s="80">
        <v>67519</v>
      </c>
      <c r="J100" s="79">
        <v>74063</v>
      </c>
      <c r="K100" s="80">
        <v>75271</v>
      </c>
      <c r="L100" s="79">
        <v>80285</v>
      </c>
      <c r="M100" s="80">
        <v>83007</v>
      </c>
      <c r="N100" s="79">
        <v>99579</v>
      </c>
      <c r="O100" s="80">
        <v>105092</v>
      </c>
      <c r="P100" s="79">
        <v>115762</v>
      </c>
      <c r="Q100" s="80">
        <v>124046</v>
      </c>
      <c r="R100" s="81">
        <v>159328</v>
      </c>
      <c r="S100" s="77"/>
      <c r="T100" s="78" t="s">
        <v>124</v>
      </c>
      <c r="U100" s="80">
        <v>52164.32</v>
      </c>
      <c r="V100" s="79">
        <v>52353.599999999999</v>
      </c>
      <c r="W100" s="80">
        <v>56478.240000000005</v>
      </c>
      <c r="X100" s="79">
        <v>61233.120000000003</v>
      </c>
      <c r="Y100" s="80">
        <v>62645.440000000002</v>
      </c>
      <c r="Z100" s="79">
        <v>68610.880000000005</v>
      </c>
      <c r="AA100" s="80">
        <v>70219.760000000009</v>
      </c>
      <c r="AB100" s="79">
        <v>77025.52</v>
      </c>
      <c r="AC100" s="80">
        <v>78281.84</v>
      </c>
      <c r="AD100" s="79">
        <v>83496.400000000009</v>
      </c>
      <c r="AE100" s="80">
        <v>86327.28</v>
      </c>
      <c r="AF100" s="79">
        <v>103562.16</v>
      </c>
      <c r="AG100" s="80">
        <v>109295.68000000001</v>
      </c>
      <c r="AH100" s="79">
        <v>120392.48000000001</v>
      </c>
      <c r="AI100" s="80">
        <v>129007.84000000001</v>
      </c>
      <c r="AJ100" s="81">
        <v>165701.12</v>
      </c>
      <c r="AK100" s="77"/>
      <c r="AL100" s="78" t="s">
        <v>124</v>
      </c>
      <c r="AM100" s="73">
        <f>IF(Table145[[#This Row],[APS1 Min]]&gt;I$25,Table145[[#This Row],[APS1 Min]]*1.038,I$25*1.038)</f>
        <v>54146.564160000002</v>
      </c>
      <c r="AN100" s="73">
        <f>IF(Table145[[#This Row],[APS1 Max]]&gt;J$25,Table145[[#This Row],[APS1 Max]]*1.038,J$25*1.038)</f>
        <v>57214.560000000005</v>
      </c>
      <c r="AO100" s="73">
        <f>IF(Table145[[#This Row],[APS2 Min]]&gt;K$25,Table145[[#This Row],[APS2 Min]]*1.038,K$25*1.038)</f>
        <v>58930.996800000001</v>
      </c>
      <c r="AP100" s="73">
        <f>IF(Table145[[#This Row],[APS2 Max]]&gt;L$25,Table145[[#This Row],[APS2 Max]]*1.038,L$25*1.038)</f>
        <v>64234.678560000008</v>
      </c>
      <c r="AQ100" s="73">
        <f>IF(Table145[[#This Row],[APS3 Min]]&gt;M$25,Table145[[#This Row],[APS3 Min]]*1.038,M$25*1.038)</f>
        <v>66161.621760000009</v>
      </c>
      <c r="AR100" s="73">
        <f>IF(Table145[[#This Row],[APS3 Max]]&gt;N$25,Table145[[#This Row],[APS3 Max]]*1.038,N$25*1.038)</f>
        <v>72116.254079999999</v>
      </c>
      <c r="AS100" s="73">
        <f>IF(Table145[[#This Row],[APS4 Min]]&gt;O$25,Table145[[#This Row],[APS4 Min]]*1.038,O$25*1.038)</f>
        <v>74279.612160000004</v>
      </c>
      <c r="AT100" s="73">
        <f>IF(Table145[[#This Row],[APS4 Max]]&gt;P$25,Table145[[#This Row],[APS4 Max]]*1.038,P$25*1.038)</f>
        <v>80965.079520000014</v>
      </c>
      <c r="AU100" s="73">
        <f>IF(Table145[[#This Row],[APS5 Min]]&gt;Q$25,Table145[[#This Row],[APS5 Min]]*1.038,Q$25*1.038)</f>
        <v>83393.999520000012</v>
      </c>
      <c r="AV100" s="73">
        <f>IF(Table145[[#This Row],[APS5 Max]]&gt;R$25,Table145[[#This Row],[APS5 Max]]*1.038,R$25*1.038)</f>
        <v>90899.90208</v>
      </c>
      <c r="AW100" s="73">
        <f>IF(Table145[[#This Row],[APS6 Min]]&gt;S$25,Table145[[#This Row],[APS6 Min]]*1.038,S$25*1.038)</f>
        <v>93626.7696</v>
      </c>
      <c r="AX100" s="73">
        <f>IF(Table145[[#This Row],[APS6 Max]]&gt;T$25,Table145[[#This Row],[APS6 Max]]*1.038,T$25*1.038)</f>
        <v>107497.52208000001</v>
      </c>
      <c r="AY100" s="73">
        <f>IF(Table145[[#This Row],[EL1 Min]]&gt;U$25,Table145[[#This Row],[EL1 Min]]*1.038,U$25*1.038)</f>
        <v>114299.5776</v>
      </c>
      <c r="AZ100" s="73">
        <f>IF(Table145[[#This Row],[EL1 Max]]&gt;V$25,Table145[[#This Row],[EL1 Max]]*1.038,V$25*1.038)</f>
        <v>124967.39424000001</v>
      </c>
      <c r="BA100" s="73">
        <f>IF(Table145[[#This Row],[EL2 Min]]&gt;W$25,Table145[[#This Row],[EL2 Min]]*1.038,W$25*1.038)</f>
        <v>133910.13792000001</v>
      </c>
      <c r="BB100" s="73">
        <f>IF(Table145[[#This Row],[EL2 Max]]&gt;X$25,Table145[[#This Row],[EL2 Max]]*1.038,X$25*1.038)</f>
        <v>171997.76256</v>
      </c>
      <c r="BD100" s="78" t="s">
        <v>124</v>
      </c>
      <c r="BE100" s="80">
        <f>IF(Table143[[#This Row],[APS1 Min]]&gt;I$26,Table143[[#This Row],[APS1 Min]]*1.034,I$26*1.034)</f>
        <v>56369.295840000006</v>
      </c>
      <c r="BF100" s="80">
        <f>IF(Table143[[#This Row],[APS1 Max]]&gt;J$26,Table143[[#This Row],[APS1 Max]]*1.034,J$26*1.034)</f>
        <v>59751.453590400008</v>
      </c>
      <c r="BG100" s="80">
        <f>IF(Table143[[#This Row],[APS2 Min]]&gt;K$26,Table143[[#This Row],[APS2 Min]]*1.034,K$26*1.034)</f>
        <v>61543.997198112003</v>
      </c>
      <c r="BH100" s="80">
        <f>IF(Table143[[#This Row],[APS2 Max]]&gt;L$26,Table143[[#This Row],[APS2 Max]]*1.034,L$26*1.034)</f>
        <v>67082.844207350412</v>
      </c>
      <c r="BI100" s="80">
        <f>IF(Table143[[#This Row],[APS3 Min]]&gt;M$26,Table143[[#This Row],[APS3 Min]]*1.034,M$26*1.034)</f>
        <v>69095.22806883842</v>
      </c>
      <c r="BJ100" s="80">
        <f>IF(Table143[[#This Row],[APS3 Max]]&gt;N$26,Table143[[#This Row],[APS3 Max]]*1.034,N$26*1.034)</f>
        <v>75313.888785907198</v>
      </c>
      <c r="BK100" s="80">
        <f>IF(Table143[[#This Row],[APS4 Min]]&gt;O$26,Table143[[#This Row],[APS4 Min]]*1.034,O$26*1.034)</f>
        <v>77573.170163174407</v>
      </c>
      <c r="BL100" s="80">
        <f>IF(Table143[[#This Row],[APS4 Max]]&gt;P$26,Table143[[#This Row],[APS4 Max]]*1.034,P$26*1.034)</f>
        <v>84555.071145916809</v>
      </c>
      <c r="BM100" s="80">
        <f>IF(Table143[[#This Row],[APS5 Min]]&gt;Q$26,Table143[[#This Row],[APS5 Min]]*1.034,Q$26*1.034)</f>
        <v>87091.689458716806</v>
      </c>
      <c r="BN100" s="80">
        <f>IF(Table143[[#This Row],[APS5 Max]]&gt;R$26,Table143[[#This Row],[APS5 Max]]*1.034,R$26*1.034)</f>
        <v>94930.403738227193</v>
      </c>
      <c r="BO100" s="80">
        <f>IF(Table143[[#This Row],[APS6 Min]]&gt;S$26,Table143[[#This Row],[APS6 Min]]*1.034,S$26*1.034)</f>
        <v>97778.180564063994</v>
      </c>
      <c r="BP100" s="80">
        <f>IF(Table143[[#This Row],[APS6 Max]]&gt;T$26,Table143[[#This Row],[APS6 Max]]*1.034,T$26*1.034)</f>
        <v>111152.43783072001</v>
      </c>
      <c r="BQ100" s="80">
        <f>IF(Table143[[#This Row],[EL1 Min]]&gt;U$26,Table143[[#This Row],[EL1 Min]]*1.034,U$26*1.034)</f>
        <v>119367.620870784</v>
      </c>
      <c r="BR100" s="80">
        <f>IF(Table143[[#This Row],[EL1 Max]]&gt;V$26,Table143[[#This Row],[EL1 Max]]*1.034,V$26*1.034)</f>
        <v>130110.48127197121</v>
      </c>
      <c r="BS100" s="80">
        <f>IF(Table143[[#This Row],[EL2 Min]]&gt;W$26,Table143[[#This Row],[EL2 Min]]*1.034,W$26*1.034)</f>
        <v>138463.08260928001</v>
      </c>
      <c r="BT100" s="80">
        <f>IF(Table143[[#This Row],[EL2 Max]]&gt;X$26,Table143[[#This Row],[EL2 Max]]*1.034,X$26*1.034)</f>
        <v>177845.68648704002</v>
      </c>
    </row>
    <row r="101" spans="2:72" x14ac:dyDescent="0.3">
      <c r="B101" s="78" t="s">
        <v>125</v>
      </c>
      <c r="C101" s="80">
        <v>50158</v>
      </c>
      <c r="D101" s="79">
        <v>54478</v>
      </c>
      <c r="E101" s="80">
        <v>55423</v>
      </c>
      <c r="F101" s="79">
        <v>62542</v>
      </c>
      <c r="G101" s="80">
        <v>62967</v>
      </c>
      <c r="H101" s="79">
        <v>70522</v>
      </c>
      <c r="I101" s="80">
        <v>71085</v>
      </c>
      <c r="J101" s="79">
        <v>78900</v>
      </c>
      <c r="K101" s="80">
        <v>80243</v>
      </c>
      <c r="L101" s="79">
        <v>86384</v>
      </c>
      <c r="M101" s="80">
        <v>89612</v>
      </c>
      <c r="N101" s="79">
        <v>99072</v>
      </c>
      <c r="O101" s="80">
        <v>111652</v>
      </c>
      <c r="P101" s="79">
        <v>122202</v>
      </c>
      <c r="Q101" s="80">
        <v>131599</v>
      </c>
      <c r="R101" s="81">
        <v>149410</v>
      </c>
      <c r="S101" s="77"/>
      <c r="T101" s="78" t="s">
        <v>125</v>
      </c>
      <c r="U101" s="80">
        <v>52164.32</v>
      </c>
      <c r="V101" s="79">
        <v>56657.120000000003</v>
      </c>
      <c r="W101" s="80">
        <v>57639.920000000006</v>
      </c>
      <c r="X101" s="79">
        <v>65043.68</v>
      </c>
      <c r="Y101" s="80">
        <v>65485.68</v>
      </c>
      <c r="Z101" s="79">
        <v>73342.880000000005</v>
      </c>
      <c r="AA101" s="80">
        <v>73928.400000000009</v>
      </c>
      <c r="AB101" s="79">
        <v>82056</v>
      </c>
      <c r="AC101" s="80">
        <v>83452.72</v>
      </c>
      <c r="AD101" s="79">
        <v>89839.360000000001</v>
      </c>
      <c r="AE101" s="80">
        <v>93196.479999999996</v>
      </c>
      <c r="AF101" s="79">
        <v>103034.88</v>
      </c>
      <c r="AG101" s="80">
        <v>116118.08</v>
      </c>
      <c r="AH101" s="79">
        <v>127090.08</v>
      </c>
      <c r="AI101" s="80">
        <v>136862.96</v>
      </c>
      <c r="AJ101" s="81">
        <v>155386.4</v>
      </c>
      <c r="AK101" s="77"/>
      <c r="AL101" s="78" t="s">
        <v>125</v>
      </c>
      <c r="AM101" s="73">
        <f>IF(Table145[[#This Row],[APS1 Min]]&gt;I$25,Table145[[#This Row],[APS1 Min]]*1.038,I$25*1.038)</f>
        <v>54146.564160000002</v>
      </c>
      <c r="AN101" s="73">
        <f>IF(Table145[[#This Row],[APS1 Max]]&gt;J$25,Table145[[#This Row],[APS1 Max]]*1.038,J$25*1.038)</f>
        <v>58810.090560000004</v>
      </c>
      <c r="AO101" s="73">
        <f>IF(Table145[[#This Row],[APS2 Min]]&gt;K$25,Table145[[#This Row],[APS2 Min]]*1.038,K$25*1.038)</f>
        <v>59830.236960000009</v>
      </c>
      <c r="AP101" s="73">
        <f>IF(Table145[[#This Row],[APS2 Max]]&gt;L$25,Table145[[#This Row],[APS2 Max]]*1.038,L$25*1.038)</f>
        <v>67515.339840000001</v>
      </c>
      <c r="AQ101" s="73">
        <f>IF(Table145[[#This Row],[APS3 Min]]&gt;M$25,Table145[[#This Row],[APS3 Min]]*1.038,M$25*1.038)</f>
        <v>67974.135840000003</v>
      </c>
      <c r="AR101" s="73">
        <f>IF(Table145[[#This Row],[APS3 Max]]&gt;N$25,Table145[[#This Row],[APS3 Max]]*1.038,N$25*1.038)</f>
        <v>76129.909440000003</v>
      </c>
      <c r="AS101" s="73">
        <f>IF(Table145[[#This Row],[APS4 Min]]&gt;O$25,Table145[[#This Row],[APS4 Min]]*1.038,O$25*1.038)</f>
        <v>76737.679200000013</v>
      </c>
      <c r="AT101" s="73">
        <f>IF(Table145[[#This Row],[APS4 Max]]&gt;P$25,Table145[[#This Row],[APS4 Max]]*1.038,P$25*1.038)</f>
        <v>85174.127999999997</v>
      </c>
      <c r="AU101" s="73">
        <f>IF(Table145[[#This Row],[APS5 Min]]&gt;Q$25,Table145[[#This Row],[APS5 Min]]*1.038,Q$25*1.038)</f>
        <v>86623.923360000001</v>
      </c>
      <c r="AV101" s="73">
        <f>IF(Table145[[#This Row],[APS5 Max]]&gt;R$25,Table145[[#This Row],[APS5 Max]]*1.038,R$25*1.038)</f>
        <v>93253.255680000002</v>
      </c>
      <c r="AW101" s="73">
        <f>IF(Table145[[#This Row],[APS6 Min]]&gt;S$25,Table145[[#This Row],[APS6 Min]]*1.038,S$25*1.038)</f>
        <v>96737.946240000005</v>
      </c>
      <c r="AX101" s="73">
        <f>IF(Table145[[#This Row],[APS6 Max]]&gt;T$25,Table145[[#This Row],[APS6 Max]]*1.038,T$25*1.038)</f>
        <v>106950.20544000001</v>
      </c>
      <c r="AY101" s="73">
        <f>IF(Table145[[#This Row],[EL1 Min]]&gt;U$25,Table145[[#This Row],[EL1 Min]]*1.038,U$25*1.038)</f>
        <v>120530.56704000001</v>
      </c>
      <c r="AZ101" s="73">
        <f>IF(Table145[[#This Row],[EL1 Max]]&gt;V$25,Table145[[#This Row],[EL1 Max]]*1.038,V$25*1.038)</f>
        <v>131919.50304000001</v>
      </c>
      <c r="BA101" s="73">
        <f>IF(Table145[[#This Row],[EL2 Min]]&gt;W$25,Table145[[#This Row],[EL2 Min]]*1.038,W$25*1.038)</f>
        <v>142063.75248</v>
      </c>
      <c r="BB101" s="73">
        <f>IF(Table145[[#This Row],[EL2 Max]]&gt;X$25,Table145[[#This Row],[EL2 Max]]*1.038,X$25*1.038)</f>
        <v>161291.08319999999</v>
      </c>
      <c r="BD101" s="78" t="s">
        <v>125</v>
      </c>
      <c r="BE101" s="80">
        <f>IF(Table143[[#This Row],[APS1 Min]]&gt;I$26,Table143[[#This Row],[APS1 Min]]*1.034,I$26*1.034)</f>
        <v>56369.295840000006</v>
      </c>
      <c r="BF101" s="80">
        <f>IF(Table143[[#This Row],[APS1 Max]]&gt;J$26,Table143[[#This Row],[APS1 Max]]*1.034,J$26*1.034)</f>
        <v>60809.633639040003</v>
      </c>
      <c r="BG101" s="80">
        <f>IF(Table143[[#This Row],[APS2 Min]]&gt;K$26,Table143[[#This Row],[APS2 Min]]*1.034,K$26*1.034)</f>
        <v>61864.46501664001</v>
      </c>
      <c r="BH101" s="80">
        <f>IF(Table143[[#This Row],[APS2 Max]]&gt;L$26,Table143[[#This Row],[APS2 Max]]*1.034,L$26*1.034)</f>
        <v>69810.861394560008</v>
      </c>
      <c r="BI101" s="80">
        <f>IF(Table143[[#This Row],[APS3 Min]]&gt;M$26,Table143[[#This Row],[APS3 Min]]*1.034,M$26*1.034)</f>
        <v>70285.256458560005</v>
      </c>
      <c r="BJ101" s="80">
        <f>IF(Table143[[#This Row],[APS3 Max]]&gt;N$26,Table143[[#This Row],[APS3 Max]]*1.034,N$26*1.034)</f>
        <v>78718.326360960011</v>
      </c>
      <c r="BK101" s="80">
        <f>IF(Table143[[#This Row],[APS4 Min]]&gt;O$26,Table143[[#This Row],[APS4 Min]]*1.034,O$26*1.034)</f>
        <v>79346.760292800012</v>
      </c>
      <c r="BL101" s="80">
        <f>IF(Table143[[#This Row],[APS4 Max]]&gt;P$26,Table143[[#This Row],[APS4 Max]]*1.034,P$26*1.034)</f>
        <v>88070.048351999998</v>
      </c>
      <c r="BM101" s="80">
        <f>IF(Table143[[#This Row],[APS5 Min]]&gt;Q$26,Table143[[#This Row],[APS5 Min]]*1.034,Q$26*1.034)</f>
        <v>89569.136754239997</v>
      </c>
      <c r="BN101" s="80">
        <f>IF(Table143[[#This Row],[APS5 Max]]&gt;R$26,Table143[[#This Row],[APS5 Max]]*1.034,R$26*1.034)</f>
        <v>96423.866373120007</v>
      </c>
      <c r="BO101" s="80">
        <f>IF(Table143[[#This Row],[APS6 Min]]&gt;S$26,Table143[[#This Row],[APS6 Min]]*1.034,S$26*1.034)</f>
        <v>100027.03641216001</v>
      </c>
      <c r="BP101" s="80">
        <f>IF(Table143[[#This Row],[APS6 Max]]&gt;T$26,Table143[[#This Row],[APS6 Max]]*1.034,T$26*1.034)</f>
        <v>110586.51242496</v>
      </c>
      <c r="BQ101" s="80">
        <f>IF(Table143[[#This Row],[EL1 Min]]&gt;U$26,Table143[[#This Row],[EL1 Min]]*1.034,U$26*1.034)</f>
        <v>124628.60631936001</v>
      </c>
      <c r="BR101" s="80">
        <f>IF(Table143[[#This Row],[EL1 Max]]&gt;V$26,Table143[[#This Row],[EL1 Max]]*1.034,V$26*1.034)</f>
        <v>136404.76614336</v>
      </c>
      <c r="BS101" s="80">
        <f>IF(Table143[[#This Row],[EL2 Min]]&gt;W$26,Table143[[#This Row],[EL2 Min]]*1.034,W$26*1.034)</f>
        <v>146893.92006432</v>
      </c>
      <c r="BT101" s="80">
        <f>IF(Table143[[#This Row],[EL2 Max]]&gt;X$26,Table143[[#This Row],[EL2 Max]]*1.034,X$26*1.034)</f>
        <v>166774.9800288</v>
      </c>
    </row>
    <row r="102" spans="2:72" x14ac:dyDescent="0.3">
      <c r="B102" s="78" t="s">
        <v>126</v>
      </c>
      <c r="C102" s="80">
        <v>50158</v>
      </c>
      <c r="D102" s="79">
        <v>54376</v>
      </c>
      <c r="E102" s="80">
        <v>56790</v>
      </c>
      <c r="F102" s="79">
        <v>63195</v>
      </c>
      <c r="G102" s="80">
        <v>65631</v>
      </c>
      <c r="H102" s="79">
        <v>71211</v>
      </c>
      <c r="I102" s="80">
        <v>74357</v>
      </c>
      <c r="J102" s="79">
        <v>79924</v>
      </c>
      <c r="K102" s="80">
        <v>81661</v>
      </c>
      <c r="L102" s="79">
        <v>87208</v>
      </c>
      <c r="M102" s="80">
        <v>89445</v>
      </c>
      <c r="N102" s="79">
        <v>100537</v>
      </c>
      <c r="O102" s="80">
        <v>111445</v>
      </c>
      <c r="P102" s="79">
        <v>126503</v>
      </c>
      <c r="Q102" s="80">
        <v>131355</v>
      </c>
      <c r="R102" s="81">
        <v>154869</v>
      </c>
      <c r="S102" s="77"/>
      <c r="T102" s="78" t="s">
        <v>126</v>
      </c>
      <c r="U102" s="80">
        <v>52164.32</v>
      </c>
      <c r="V102" s="79">
        <v>56551.040000000001</v>
      </c>
      <c r="W102" s="80">
        <v>59061.599999999999</v>
      </c>
      <c r="X102" s="79">
        <v>65722.8</v>
      </c>
      <c r="Y102" s="80">
        <v>68256.240000000005</v>
      </c>
      <c r="Z102" s="79">
        <v>74059.44</v>
      </c>
      <c r="AA102" s="80">
        <v>77331.28</v>
      </c>
      <c r="AB102" s="79">
        <v>83120.960000000006</v>
      </c>
      <c r="AC102" s="80">
        <v>84927.44</v>
      </c>
      <c r="AD102" s="79">
        <v>90696.320000000007</v>
      </c>
      <c r="AE102" s="80">
        <v>93022.8</v>
      </c>
      <c r="AF102" s="79">
        <v>104558.48000000001</v>
      </c>
      <c r="AG102" s="80">
        <v>115902.8</v>
      </c>
      <c r="AH102" s="79">
        <v>131563.12</v>
      </c>
      <c r="AI102" s="80">
        <v>136609.20000000001</v>
      </c>
      <c r="AJ102" s="81">
        <v>161063.76</v>
      </c>
      <c r="AK102" s="77"/>
      <c r="AL102" s="78" t="s">
        <v>126</v>
      </c>
      <c r="AM102" s="73">
        <f>IF(Table145[[#This Row],[APS1 Min]]&gt;I$25,Table145[[#This Row],[APS1 Min]]*1.038,I$25*1.038)</f>
        <v>54146.564160000002</v>
      </c>
      <c r="AN102" s="73">
        <f>IF(Table145[[#This Row],[APS1 Max]]&gt;J$25,Table145[[#This Row],[APS1 Max]]*1.038,J$25*1.038)</f>
        <v>58699.979520000001</v>
      </c>
      <c r="AO102" s="73">
        <f>IF(Table145[[#This Row],[APS2 Min]]&gt;K$25,Table145[[#This Row],[APS2 Min]]*1.038,K$25*1.038)</f>
        <v>61305.940800000004</v>
      </c>
      <c r="AP102" s="73">
        <f>IF(Table145[[#This Row],[APS2 Max]]&gt;L$25,Table145[[#This Row],[APS2 Max]]*1.038,L$25*1.038)</f>
        <v>68220.266400000008</v>
      </c>
      <c r="AQ102" s="73">
        <f>IF(Table145[[#This Row],[APS3 Min]]&gt;M$25,Table145[[#This Row],[APS3 Min]]*1.038,M$25*1.038)</f>
        <v>70849.97712000001</v>
      </c>
      <c r="AR102" s="73">
        <f>IF(Table145[[#This Row],[APS3 Max]]&gt;N$25,Table145[[#This Row],[APS3 Max]]*1.038,N$25*1.038)</f>
        <v>76873.69872</v>
      </c>
      <c r="AS102" s="73">
        <f>IF(Table145[[#This Row],[APS4 Min]]&gt;O$25,Table145[[#This Row],[APS4 Min]]*1.038,O$25*1.038)</f>
        <v>80269.868640000001</v>
      </c>
      <c r="AT102" s="73">
        <f>IF(Table145[[#This Row],[APS4 Max]]&gt;P$25,Table145[[#This Row],[APS4 Max]]*1.038,P$25*1.038)</f>
        <v>86279.556480000014</v>
      </c>
      <c r="AU102" s="73">
        <f>IF(Table145[[#This Row],[APS5 Min]]&gt;Q$25,Table145[[#This Row],[APS5 Min]]*1.038,Q$25*1.038)</f>
        <v>88154.682720000012</v>
      </c>
      <c r="AV102" s="73">
        <f>IF(Table145[[#This Row],[APS5 Max]]&gt;R$25,Table145[[#This Row],[APS5 Max]]*1.038,R$25*1.038)</f>
        <v>94142.780160000009</v>
      </c>
      <c r="AW102" s="73">
        <f>IF(Table145[[#This Row],[APS6 Min]]&gt;S$25,Table145[[#This Row],[APS6 Min]]*1.038,S$25*1.038)</f>
        <v>96557.666400000002</v>
      </c>
      <c r="AX102" s="73">
        <f>IF(Table145[[#This Row],[APS6 Max]]&gt;T$25,Table145[[#This Row],[APS6 Max]]*1.038,T$25*1.038)</f>
        <v>108531.70224000001</v>
      </c>
      <c r="AY102" s="73">
        <f>IF(Table145[[#This Row],[EL1 Min]]&gt;U$25,Table145[[#This Row],[EL1 Min]]*1.038,U$25*1.038)</f>
        <v>120307.1064</v>
      </c>
      <c r="AZ102" s="73">
        <f>IF(Table145[[#This Row],[EL1 Max]]&gt;V$25,Table145[[#This Row],[EL1 Max]]*1.038,V$25*1.038)</f>
        <v>136562.51856</v>
      </c>
      <c r="BA102" s="73">
        <f>IF(Table145[[#This Row],[EL2 Min]]&gt;W$25,Table145[[#This Row],[EL2 Min]]*1.038,W$25*1.038)</f>
        <v>141800.34960000002</v>
      </c>
      <c r="BB102" s="73">
        <f>IF(Table145[[#This Row],[EL2 Max]]&gt;X$25,Table145[[#This Row],[EL2 Max]]*1.038,X$25*1.038)</f>
        <v>167184.18288000001</v>
      </c>
      <c r="BD102" s="78" t="s">
        <v>126</v>
      </c>
      <c r="BE102" s="80">
        <f>IF(Table143[[#This Row],[APS1 Min]]&gt;I$26,Table143[[#This Row],[APS1 Min]]*1.034,I$26*1.034)</f>
        <v>56369.295840000006</v>
      </c>
      <c r="BF102" s="80">
        <f>IF(Table143[[#This Row],[APS1 Max]]&gt;J$26,Table143[[#This Row],[APS1 Max]]*1.034,J$26*1.034)</f>
        <v>60695.778823680004</v>
      </c>
      <c r="BG102" s="80">
        <f>IF(Table143[[#This Row],[APS2 Min]]&gt;K$26,Table143[[#This Row],[APS2 Min]]*1.034,K$26*1.034)</f>
        <v>63390.342787200003</v>
      </c>
      <c r="BH102" s="80">
        <f>IF(Table143[[#This Row],[APS2 Max]]&gt;L$26,Table143[[#This Row],[APS2 Max]]*1.034,L$26*1.034)</f>
        <v>70539.755457600011</v>
      </c>
      <c r="BI102" s="80">
        <f>IF(Table143[[#This Row],[APS3 Min]]&gt;M$26,Table143[[#This Row],[APS3 Min]]*1.034,M$26*1.034)</f>
        <v>73258.87634208001</v>
      </c>
      <c r="BJ102" s="80">
        <f>IF(Table143[[#This Row],[APS3 Max]]&gt;N$26,Table143[[#This Row],[APS3 Max]]*1.034,N$26*1.034)</f>
        <v>79487.404476480006</v>
      </c>
      <c r="BK102" s="80">
        <f>IF(Table143[[#This Row],[APS4 Min]]&gt;O$26,Table143[[#This Row],[APS4 Min]]*1.034,O$26*1.034)</f>
        <v>82999.044173760005</v>
      </c>
      <c r="BL102" s="80">
        <f>IF(Table143[[#This Row],[APS4 Max]]&gt;P$26,Table143[[#This Row],[APS4 Max]]*1.034,P$26*1.034)</f>
        <v>89213.061400320017</v>
      </c>
      <c r="BM102" s="80">
        <f>IF(Table143[[#This Row],[APS5 Min]]&gt;Q$26,Table143[[#This Row],[APS5 Min]]*1.034,Q$26*1.034)</f>
        <v>91151.941932480011</v>
      </c>
      <c r="BN102" s="80">
        <f>IF(Table143[[#This Row],[APS5 Max]]&gt;R$26,Table143[[#This Row],[APS5 Max]]*1.034,R$26*1.034)</f>
        <v>97343.634685440018</v>
      </c>
      <c r="BO102" s="80">
        <f>IF(Table143[[#This Row],[APS6 Min]]&gt;S$26,Table143[[#This Row],[APS6 Min]]*1.034,S$26*1.034)</f>
        <v>99840.62705760001</v>
      </c>
      <c r="BP102" s="80">
        <f>IF(Table143[[#This Row],[APS6 Max]]&gt;T$26,Table143[[#This Row],[APS6 Max]]*1.034,T$26*1.034)</f>
        <v>112221.78011616002</v>
      </c>
      <c r="BQ102" s="80">
        <f>IF(Table143[[#This Row],[EL1 Min]]&gt;U$26,Table143[[#This Row],[EL1 Min]]*1.034,U$26*1.034)</f>
        <v>124397.54801760001</v>
      </c>
      <c r="BR102" s="80">
        <f>IF(Table143[[#This Row],[EL1 Max]]&gt;V$26,Table143[[#This Row],[EL1 Max]]*1.034,V$26*1.034)</f>
        <v>141205.64419103999</v>
      </c>
      <c r="BS102" s="80">
        <f>IF(Table143[[#This Row],[EL2 Min]]&gt;W$26,Table143[[#This Row],[EL2 Min]]*1.034,W$26*1.034)</f>
        <v>146621.56148640002</v>
      </c>
      <c r="BT102" s="80">
        <f>IF(Table143[[#This Row],[EL2 Max]]&gt;X$26,Table143[[#This Row],[EL2 Max]]*1.034,X$26*1.034)</f>
        <v>172868.44509792002</v>
      </c>
    </row>
    <row r="103" spans="2:72" x14ac:dyDescent="0.3">
      <c r="B103" s="78" t="s">
        <v>127</v>
      </c>
      <c r="C103" s="80">
        <v>50386</v>
      </c>
      <c r="D103" s="79">
        <v>55092</v>
      </c>
      <c r="E103" s="80">
        <v>59179</v>
      </c>
      <c r="F103" s="79">
        <v>63063</v>
      </c>
      <c r="G103" s="80">
        <v>66088</v>
      </c>
      <c r="H103" s="79">
        <v>68837</v>
      </c>
      <c r="I103" s="80">
        <v>71890</v>
      </c>
      <c r="J103" s="79">
        <v>76884</v>
      </c>
      <c r="K103" s="80">
        <v>79375</v>
      </c>
      <c r="L103" s="79">
        <v>84859</v>
      </c>
      <c r="M103" s="80">
        <v>87793</v>
      </c>
      <c r="N103" s="79">
        <v>98660</v>
      </c>
      <c r="O103" s="80">
        <v>112822</v>
      </c>
      <c r="P103" s="79">
        <v>128586</v>
      </c>
      <c r="Q103" s="80">
        <v>131317</v>
      </c>
      <c r="R103" s="81">
        <v>156288</v>
      </c>
      <c r="S103" s="77"/>
      <c r="T103" s="78" t="s">
        <v>127</v>
      </c>
      <c r="U103" s="80">
        <v>52401.440000000002</v>
      </c>
      <c r="V103" s="79">
        <v>57295.68</v>
      </c>
      <c r="W103" s="80">
        <v>61546.16</v>
      </c>
      <c r="X103" s="79">
        <v>65585.52</v>
      </c>
      <c r="Y103" s="80">
        <v>68731.520000000004</v>
      </c>
      <c r="Z103" s="79">
        <v>71590.48</v>
      </c>
      <c r="AA103" s="80">
        <v>74765.600000000006</v>
      </c>
      <c r="AB103" s="79">
        <v>79959.360000000001</v>
      </c>
      <c r="AC103" s="80">
        <v>82550</v>
      </c>
      <c r="AD103" s="79">
        <v>88253.36</v>
      </c>
      <c r="AE103" s="80">
        <v>91304.72</v>
      </c>
      <c r="AF103" s="79">
        <v>102606.40000000001</v>
      </c>
      <c r="AG103" s="80">
        <v>117334.88</v>
      </c>
      <c r="AH103" s="79">
        <v>133729.44</v>
      </c>
      <c r="AI103" s="80">
        <v>136569.68</v>
      </c>
      <c r="AJ103" s="81">
        <v>162539.52000000002</v>
      </c>
      <c r="AK103" s="77"/>
      <c r="AL103" s="78" t="s">
        <v>127</v>
      </c>
      <c r="AM103" s="73">
        <f>IF(Table145[[#This Row],[APS1 Min]]&gt;I$25,Table145[[#This Row],[APS1 Min]]*1.038,I$25*1.038)</f>
        <v>54392.694720000007</v>
      </c>
      <c r="AN103" s="73">
        <f>IF(Table145[[#This Row],[APS1 Max]]&gt;J$25,Table145[[#This Row],[APS1 Max]]*1.038,J$25*1.038)</f>
        <v>59472.915840000001</v>
      </c>
      <c r="AO103" s="73">
        <f>IF(Table145[[#This Row],[APS2 Min]]&gt;K$25,Table145[[#This Row],[APS2 Min]]*1.038,K$25*1.038)</f>
        <v>63884.914080000002</v>
      </c>
      <c r="AP103" s="73">
        <f>IF(Table145[[#This Row],[APS2 Max]]&gt;L$25,Table145[[#This Row],[APS2 Max]]*1.038,L$25*1.038)</f>
        <v>68077.76976000001</v>
      </c>
      <c r="AQ103" s="73">
        <f>IF(Table145[[#This Row],[APS3 Min]]&gt;M$25,Table145[[#This Row],[APS3 Min]]*1.038,M$25*1.038)</f>
        <v>71343.317760000005</v>
      </c>
      <c r="AR103" s="73">
        <f>IF(Table145[[#This Row],[APS3 Max]]&gt;N$25,Table145[[#This Row],[APS3 Max]]*1.038,N$25*1.038)</f>
        <v>74310.918239999999</v>
      </c>
      <c r="AS103" s="73">
        <f>IF(Table145[[#This Row],[APS4 Min]]&gt;O$25,Table145[[#This Row],[APS4 Min]]*1.038,O$25*1.038)</f>
        <v>77606.692800000004</v>
      </c>
      <c r="AT103" s="73">
        <f>IF(Table145[[#This Row],[APS4 Max]]&gt;P$25,Table145[[#This Row],[APS4 Max]]*1.038,P$25*1.038)</f>
        <v>82997.81568</v>
      </c>
      <c r="AU103" s="73">
        <f>IF(Table145[[#This Row],[APS5 Min]]&gt;Q$25,Table145[[#This Row],[APS5 Min]]*1.038,Q$25*1.038)</f>
        <v>85686.900000000009</v>
      </c>
      <c r="AV103" s="73">
        <f>IF(Table145[[#This Row],[APS5 Max]]&gt;R$25,Table145[[#This Row],[APS5 Max]]*1.038,R$25*1.038)</f>
        <v>91606.987680000006</v>
      </c>
      <c r="AW103" s="73">
        <f>IF(Table145[[#This Row],[APS6 Min]]&gt;S$25,Table145[[#This Row],[APS6 Min]]*1.038,S$25*1.038)</f>
        <v>94774.299360000005</v>
      </c>
      <c r="AX103" s="73">
        <f>IF(Table145[[#This Row],[APS6 Max]]&gt;T$25,Table145[[#This Row],[APS6 Max]]*1.038,T$25*1.038)</f>
        <v>106505.44320000001</v>
      </c>
      <c r="AY103" s="73">
        <f>IF(Table145[[#This Row],[EL1 Min]]&gt;U$25,Table145[[#This Row],[EL1 Min]]*1.038,U$25*1.038)</f>
        <v>121793.60544000001</v>
      </c>
      <c r="AZ103" s="73">
        <f>IF(Table145[[#This Row],[EL1 Max]]&gt;V$25,Table145[[#This Row],[EL1 Max]]*1.038,V$25*1.038)</f>
        <v>138811.15872000001</v>
      </c>
      <c r="BA103" s="73">
        <f>IF(Table145[[#This Row],[EL2 Min]]&gt;W$25,Table145[[#This Row],[EL2 Min]]*1.038,W$25*1.038)</f>
        <v>141759.32783999998</v>
      </c>
      <c r="BB103" s="73">
        <f>IF(Table145[[#This Row],[EL2 Max]]&gt;X$25,Table145[[#This Row],[EL2 Max]]*1.038,X$25*1.038)</f>
        <v>168716.02176000003</v>
      </c>
      <c r="BD103" s="78" t="s">
        <v>127</v>
      </c>
      <c r="BE103" s="80">
        <f>IF(Table143[[#This Row],[APS1 Min]]&gt;I$26,Table143[[#This Row],[APS1 Min]]*1.034,I$26*1.034)</f>
        <v>56369.295840000006</v>
      </c>
      <c r="BF103" s="80">
        <f>IF(Table143[[#This Row],[APS1 Max]]&gt;J$26,Table143[[#This Row],[APS1 Max]]*1.034,J$26*1.034)</f>
        <v>61494.994978560004</v>
      </c>
      <c r="BG103" s="80">
        <f>IF(Table143[[#This Row],[APS2 Min]]&gt;K$26,Table143[[#This Row],[APS2 Min]]*1.034,K$26*1.034)</f>
        <v>66057.001158719999</v>
      </c>
      <c r="BH103" s="80">
        <f>IF(Table143[[#This Row],[APS2 Max]]&gt;L$26,Table143[[#This Row],[APS2 Max]]*1.034,L$26*1.034)</f>
        <v>70392.413931840012</v>
      </c>
      <c r="BI103" s="80">
        <f>IF(Table143[[#This Row],[APS3 Min]]&gt;M$26,Table143[[#This Row],[APS3 Min]]*1.034,M$26*1.034)</f>
        <v>73768.990563840009</v>
      </c>
      <c r="BJ103" s="80">
        <f>IF(Table143[[#This Row],[APS3 Max]]&gt;N$26,Table143[[#This Row],[APS3 Max]]*1.034,N$26*1.034)</f>
        <v>76837.489460159995</v>
      </c>
      <c r="BK103" s="80">
        <f>IF(Table143[[#This Row],[APS4 Min]]&gt;O$26,Table143[[#This Row],[APS4 Min]]*1.034,O$26*1.034)</f>
        <v>80245.320355200005</v>
      </c>
      <c r="BL103" s="80">
        <f>IF(Table143[[#This Row],[APS4 Max]]&gt;P$26,Table143[[#This Row],[APS4 Max]]*1.034,P$26*1.034)</f>
        <v>85819.741413120006</v>
      </c>
      <c r="BM103" s="80">
        <f>IF(Table143[[#This Row],[APS5 Min]]&gt;Q$26,Table143[[#This Row],[APS5 Min]]*1.034,Q$26*1.034)</f>
        <v>88600.254600000015</v>
      </c>
      <c r="BN103" s="80">
        <f>IF(Table143[[#This Row],[APS5 Max]]&gt;R$26,Table143[[#This Row],[APS5 Max]]*1.034,R$26*1.034)</f>
        <v>94930.403738227193</v>
      </c>
      <c r="BO103" s="80">
        <f>IF(Table143[[#This Row],[APS6 Min]]&gt;S$26,Table143[[#This Row],[APS6 Min]]*1.034,S$26*1.034)</f>
        <v>97996.625538240012</v>
      </c>
      <c r="BP103" s="80">
        <f>IF(Table143[[#This Row],[APS6 Max]]&gt;T$26,Table143[[#This Row],[APS6 Max]]*1.034,T$26*1.034)</f>
        <v>110126.62826880001</v>
      </c>
      <c r="BQ103" s="80">
        <f>IF(Table143[[#This Row],[EL1 Min]]&gt;U$26,Table143[[#This Row],[EL1 Min]]*1.034,U$26*1.034)</f>
        <v>125934.58802496002</v>
      </c>
      <c r="BR103" s="80">
        <f>IF(Table143[[#This Row],[EL1 Max]]&gt;V$26,Table143[[#This Row],[EL1 Max]]*1.034,V$26*1.034)</f>
        <v>143530.73811648</v>
      </c>
      <c r="BS103" s="80">
        <f>IF(Table143[[#This Row],[EL2 Min]]&gt;W$26,Table143[[#This Row],[EL2 Min]]*1.034,W$26*1.034)</f>
        <v>146579.14498655999</v>
      </c>
      <c r="BT103" s="80">
        <f>IF(Table143[[#This Row],[EL2 Max]]&gt;X$26,Table143[[#This Row],[EL2 Max]]*1.034,X$26*1.034)</f>
        <v>174452.36649984005</v>
      </c>
    </row>
    <row r="104" spans="2:72" x14ac:dyDescent="0.3">
      <c r="B104" s="78" t="s">
        <v>128</v>
      </c>
      <c r="C104" s="80">
        <v>50014</v>
      </c>
      <c r="D104" s="79">
        <v>55089</v>
      </c>
      <c r="E104" s="80">
        <v>56642</v>
      </c>
      <c r="F104" s="79">
        <v>62531</v>
      </c>
      <c r="G104" s="80">
        <v>64622</v>
      </c>
      <c r="H104" s="79">
        <v>69778</v>
      </c>
      <c r="I104" s="80">
        <v>71600</v>
      </c>
      <c r="J104" s="79">
        <v>77807</v>
      </c>
      <c r="K104" s="80">
        <v>79935</v>
      </c>
      <c r="L104" s="79">
        <v>84757</v>
      </c>
      <c r="M104" s="80">
        <v>88466</v>
      </c>
      <c r="N104" s="79">
        <v>99155</v>
      </c>
      <c r="O104" s="80">
        <v>113631</v>
      </c>
      <c r="P104" s="79">
        <v>119891</v>
      </c>
      <c r="Q104" s="80">
        <v>134056</v>
      </c>
      <c r="R104" s="81">
        <v>150647</v>
      </c>
      <c r="S104" s="77"/>
      <c r="T104" s="78" t="s">
        <v>128</v>
      </c>
      <c r="U104" s="80">
        <v>52014.560000000005</v>
      </c>
      <c r="V104" s="79">
        <v>57292.560000000005</v>
      </c>
      <c r="W104" s="80">
        <v>58907.68</v>
      </c>
      <c r="X104" s="79">
        <v>65032.240000000005</v>
      </c>
      <c r="Y104" s="80">
        <v>67206.880000000005</v>
      </c>
      <c r="Z104" s="79">
        <v>72569.119999999995</v>
      </c>
      <c r="AA104" s="80">
        <v>74464</v>
      </c>
      <c r="AB104" s="79">
        <v>80919.28</v>
      </c>
      <c r="AC104" s="80">
        <v>83132.400000000009</v>
      </c>
      <c r="AD104" s="79">
        <v>88147.28</v>
      </c>
      <c r="AE104" s="80">
        <v>92004.64</v>
      </c>
      <c r="AF104" s="79">
        <v>103121.2</v>
      </c>
      <c r="AG104" s="80">
        <v>118176.24</v>
      </c>
      <c r="AH104" s="79">
        <v>124686.64</v>
      </c>
      <c r="AI104" s="80">
        <v>139418.23999999999</v>
      </c>
      <c r="AJ104" s="81">
        <v>156672.88</v>
      </c>
      <c r="AK104" s="77"/>
      <c r="AL104" s="78" t="s">
        <v>128</v>
      </c>
      <c r="AM104" s="73">
        <f>IF(Table145[[#This Row],[APS1 Min]]&gt;I$25,Table145[[#This Row],[APS1 Min]]*1.038,I$25*1.038)</f>
        <v>53991.113280000005</v>
      </c>
      <c r="AN104" s="73">
        <f>IF(Table145[[#This Row],[APS1 Max]]&gt;J$25,Table145[[#This Row],[APS1 Max]]*1.038,J$25*1.038)</f>
        <v>59469.677280000004</v>
      </c>
      <c r="AO104" s="73">
        <f>IF(Table145[[#This Row],[APS2 Min]]&gt;K$25,Table145[[#This Row],[APS2 Min]]*1.038,K$25*1.038)</f>
        <v>61146.171840000003</v>
      </c>
      <c r="AP104" s="73">
        <f>IF(Table145[[#This Row],[APS2 Max]]&gt;L$25,Table145[[#This Row],[APS2 Max]]*1.038,L$25*1.038)</f>
        <v>67503.465120000008</v>
      </c>
      <c r="AQ104" s="73">
        <f>IF(Table145[[#This Row],[APS3 Min]]&gt;M$25,Table145[[#This Row],[APS3 Min]]*1.038,M$25*1.038)</f>
        <v>69760.741440000013</v>
      </c>
      <c r="AR104" s="73">
        <f>IF(Table145[[#This Row],[APS3 Max]]&gt;N$25,Table145[[#This Row],[APS3 Max]]*1.038,N$25*1.038)</f>
        <v>75326.74656</v>
      </c>
      <c r="AS104" s="73">
        <f>IF(Table145[[#This Row],[APS4 Min]]&gt;O$25,Table145[[#This Row],[APS4 Min]]*1.038,O$25*1.038)</f>
        <v>77293.631999999998</v>
      </c>
      <c r="AT104" s="73">
        <f>IF(Table145[[#This Row],[APS4 Max]]&gt;P$25,Table145[[#This Row],[APS4 Max]]*1.038,P$25*1.038)</f>
        <v>83994.212639999998</v>
      </c>
      <c r="AU104" s="73">
        <f>IF(Table145[[#This Row],[APS5 Min]]&gt;Q$25,Table145[[#This Row],[APS5 Min]]*1.038,Q$25*1.038)</f>
        <v>86291.431200000006</v>
      </c>
      <c r="AV104" s="73">
        <f>IF(Table145[[#This Row],[APS5 Max]]&gt;R$25,Table145[[#This Row],[APS5 Max]]*1.038,R$25*1.038)</f>
        <v>91496.876640000002</v>
      </c>
      <c r="AW104" s="73">
        <f>IF(Table145[[#This Row],[APS6 Min]]&gt;S$25,Table145[[#This Row],[APS6 Min]]*1.038,S$25*1.038)</f>
        <v>95500.816319999998</v>
      </c>
      <c r="AX104" s="73">
        <f>IF(Table145[[#This Row],[APS6 Max]]&gt;T$25,Table145[[#This Row],[APS6 Max]]*1.038,T$25*1.038)</f>
        <v>107039.80560000001</v>
      </c>
      <c r="AY104" s="73">
        <f>IF(Table145[[#This Row],[EL1 Min]]&gt;U$25,Table145[[#This Row],[EL1 Min]]*1.038,U$25*1.038)</f>
        <v>122666.93712</v>
      </c>
      <c r="AZ104" s="73">
        <f>IF(Table145[[#This Row],[EL1 Max]]&gt;V$25,Table145[[#This Row],[EL1 Max]]*1.038,V$25*1.038)</f>
        <v>129424.73232000001</v>
      </c>
      <c r="BA104" s="73">
        <f>IF(Table145[[#This Row],[EL2 Min]]&gt;W$25,Table145[[#This Row],[EL2 Min]]*1.038,W$25*1.038)</f>
        <v>144716.13311999998</v>
      </c>
      <c r="BB104" s="73">
        <f>IF(Table145[[#This Row],[EL2 Max]]&gt;X$25,Table145[[#This Row],[EL2 Max]]*1.038,X$25*1.038)</f>
        <v>162626.44944</v>
      </c>
      <c r="BD104" s="78" t="s">
        <v>128</v>
      </c>
      <c r="BE104" s="80">
        <f>IF(Table143[[#This Row],[APS1 Min]]&gt;I$26,Table143[[#This Row],[APS1 Min]]*1.034,I$26*1.034)</f>
        <v>56369.295840000006</v>
      </c>
      <c r="BF104" s="80">
        <f>IF(Table143[[#This Row],[APS1 Max]]&gt;J$26,Table143[[#This Row],[APS1 Max]]*1.034,J$26*1.034)</f>
        <v>61491.646307520008</v>
      </c>
      <c r="BG104" s="80">
        <f>IF(Table143[[#This Row],[APS2 Min]]&gt;K$26,Table143[[#This Row],[APS2 Min]]*1.034,K$26*1.034)</f>
        <v>63225.141682560003</v>
      </c>
      <c r="BH104" s="80">
        <f>IF(Table143[[#This Row],[APS2 Max]]&gt;L$26,Table143[[#This Row],[APS2 Max]]*1.034,L$26*1.034)</f>
        <v>69798.582934080012</v>
      </c>
      <c r="BI104" s="80">
        <f>IF(Table143[[#This Row],[APS3 Min]]&gt;M$26,Table143[[#This Row],[APS3 Min]]*1.034,M$26*1.034)</f>
        <v>72132.60664896002</v>
      </c>
      <c r="BJ104" s="80">
        <f>IF(Table143[[#This Row],[APS3 Max]]&gt;N$26,Table143[[#This Row],[APS3 Max]]*1.034,N$26*1.034)</f>
        <v>77887.855943040006</v>
      </c>
      <c r="BK104" s="80">
        <f>IF(Table143[[#This Row],[APS4 Min]]&gt;O$26,Table143[[#This Row],[APS4 Min]]*1.034,O$26*1.034)</f>
        <v>79921.615487999996</v>
      </c>
      <c r="BL104" s="80">
        <f>IF(Table143[[#This Row],[APS4 Max]]&gt;P$26,Table143[[#This Row],[APS4 Max]]*1.034,P$26*1.034)</f>
        <v>86850.015869759998</v>
      </c>
      <c r="BM104" s="80">
        <f>IF(Table143[[#This Row],[APS5 Min]]&gt;Q$26,Table143[[#This Row],[APS5 Min]]*1.034,Q$26*1.034)</f>
        <v>89225.339860800013</v>
      </c>
      <c r="BN104" s="80">
        <f>IF(Table143[[#This Row],[APS5 Max]]&gt;R$26,Table143[[#This Row],[APS5 Max]]*1.034,R$26*1.034)</f>
        <v>94930.403738227193</v>
      </c>
      <c r="BO104" s="80">
        <f>IF(Table143[[#This Row],[APS6 Min]]&gt;S$26,Table143[[#This Row],[APS6 Min]]*1.034,S$26*1.034)</f>
        <v>98747.844074880006</v>
      </c>
      <c r="BP104" s="80">
        <f>IF(Table143[[#This Row],[APS6 Max]]&gt;T$26,Table143[[#This Row],[APS6 Max]]*1.034,T$26*1.034)</f>
        <v>110679.15899040001</v>
      </c>
      <c r="BQ104" s="80">
        <f>IF(Table143[[#This Row],[EL1 Min]]&gt;U$26,Table143[[#This Row],[EL1 Min]]*1.034,U$26*1.034)</f>
        <v>126837.61298208001</v>
      </c>
      <c r="BR104" s="80">
        <f>IF(Table143[[#This Row],[EL1 Max]]&gt;V$26,Table143[[#This Row],[EL1 Max]]*1.034,V$26*1.034)</f>
        <v>133825.17321888002</v>
      </c>
      <c r="BS104" s="80">
        <f>IF(Table143[[#This Row],[EL2 Min]]&gt;W$26,Table143[[#This Row],[EL2 Min]]*1.034,W$26*1.034)</f>
        <v>149636.48164607998</v>
      </c>
      <c r="BT104" s="80">
        <f>IF(Table143[[#This Row],[EL2 Max]]&gt;X$26,Table143[[#This Row],[EL2 Max]]*1.034,X$26*1.034)</f>
        <v>168155.74872095999</v>
      </c>
    </row>
    <row r="105" spans="2:72" x14ac:dyDescent="0.3">
      <c r="B105" s="78" t="s">
        <v>129</v>
      </c>
      <c r="C105" s="80">
        <v>49155</v>
      </c>
      <c r="D105" s="79">
        <v>52944</v>
      </c>
      <c r="E105" s="80">
        <v>54348</v>
      </c>
      <c r="F105" s="79">
        <v>60010</v>
      </c>
      <c r="G105" s="80">
        <v>61803</v>
      </c>
      <c r="H105" s="79">
        <v>68834</v>
      </c>
      <c r="I105" s="80">
        <v>69736</v>
      </c>
      <c r="J105" s="79">
        <v>74400</v>
      </c>
      <c r="K105" s="80">
        <v>77337</v>
      </c>
      <c r="L105" s="79">
        <v>81821</v>
      </c>
      <c r="M105" s="80">
        <v>85168</v>
      </c>
      <c r="N105" s="79">
        <v>95084</v>
      </c>
      <c r="O105" s="80">
        <v>107660</v>
      </c>
      <c r="P105" s="79">
        <v>115154</v>
      </c>
      <c r="Q105" s="80">
        <v>127794</v>
      </c>
      <c r="R105" s="81">
        <v>141745</v>
      </c>
      <c r="S105" s="77"/>
      <c r="T105" s="78" t="s">
        <v>129</v>
      </c>
      <c r="U105" s="80">
        <v>51121.200000000004</v>
      </c>
      <c r="V105" s="79">
        <v>55061.760000000002</v>
      </c>
      <c r="W105" s="80">
        <v>56521.920000000006</v>
      </c>
      <c r="X105" s="79">
        <v>62410.400000000001</v>
      </c>
      <c r="Y105" s="80">
        <v>64275.12</v>
      </c>
      <c r="Z105" s="79">
        <v>71587.360000000001</v>
      </c>
      <c r="AA105" s="80">
        <v>72525.440000000002</v>
      </c>
      <c r="AB105" s="79">
        <v>77376</v>
      </c>
      <c r="AC105" s="80">
        <v>80430.48</v>
      </c>
      <c r="AD105" s="79">
        <v>85093.84</v>
      </c>
      <c r="AE105" s="80">
        <v>88574.720000000001</v>
      </c>
      <c r="AF105" s="79">
        <v>98887.360000000001</v>
      </c>
      <c r="AG105" s="80">
        <v>111966.40000000001</v>
      </c>
      <c r="AH105" s="79">
        <v>119760.16</v>
      </c>
      <c r="AI105" s="80">
        <v>132905.76</v>
      </c>
      <c r="AJ105" s="81">
        <v>147414.80000000002</v>
      </c>
      <c r="AK105" s="77"/>
      <c r="AL105" s="78" t="s">
        <v>129</v>
      </c>
      <c r="AM105" s="73">
        <f>IF(Table145[[#This Row],[APS1 Min]]&gt;I$25,Table145[[#This Row],[APS1 Min]]*1.038,I$25*1.038)</f>
        <v>53976</v>
      </c>
      <c r="AN105" s="73">
        <f>IF(Table145[[#This Row],[APS1 Max]]&gt;J$25,Table145[[#This Row],[APS1 Max]]*1.038,J$25*1.038)</f>
        <v>57214.560000000005</v>
      </c>
      <c r="AO105" s="73">
        <f>IF(Table145[[#This Row],[APS2 Min]]&gt;K$25,Table145[[#This Row],[APS2 Min]]*1.038,K$25*1.038)</f>
        <v>58930.996800000001</v>
      </c>
      <c r="AP105" s="73">
        <f>IF(Table145[[#This Row],[APS2 Max]]&gt;L$25,Table145[[#This Row],[APS2 Max]]*1.038,L$25*1.038)</f>
        <v>64781.995200000005</v>
      </c>
      <c r="AQ105" s="73">
        <f>IF(Table145[[#This Row],[APS3 Min]]&gt;M$25,Table145[[#This Row],[APS3 Min]]*1.038,M$25*1.038)</f>
        <v>66717.574560000008</v>
      </c>
      <c r="AR105" s="73">
        <f>IF(Table145[[#This Row],[APS3 Max]]&gt;N$25,Table145[[#This Row],[APS3 Max]]*1.038,N$25*1.038)</f>
        <v>74307.679680000001</v>
      </c>
      <c r="AS105" s="73">
        <f>IF(Table145[[#This Row],[APS4 Min]]&gt;O$25,Table145[[#This Row],[APS4 Min]]*1.038,O$25*1.038)</f>
        <v>75281.406719999999</v>
      </c>
      <c r="AT105" s="73">
        <f>IF(Table145[[#This Row],[APS4 Max]]&gt;P$25,Table145[[#This Row],[APS4 Max]]*1.038,P$25*1.038)</f>
        <v>80965.079520000014</v>
      </c>
      <c r="AU105" s="73">
        <f>IF(Table145[[#This Row],[APS5 Min]]&gt;Q$25,Table145[[#This Row],[APS5 Min]]*1.038,Q$25*1.038)</f>
        <v>83486.838239999997</v>
      </c>
      <c r="AV105" s="73">
        <f>IF(Table145[[#This Row],[APS5 Max]]&gt;R$25,Table145[[#This Row],[APS5 Max]]*1.038,R$25*1.038)</f>
        <v>90899.90208</v>
      </c>
      <c r="AW105" s="73">
        <f>IF(Table145[[#This Row],[APS6 Min]]&gt;S$25,Table145[[#This Row],[APS6 Min]]*1.038,S$25*1.038)</f>
        <v>93626.7696</v>
      </c>
      <c r="AX105" s="73">
        <f>IF(Table145[[#This Row],[APS6 Max]]&gt;T$25,Table145[[#This Row],[APS6 Max]]*1.038,T$25*1.038)</f>
        <v>104861.33424000001</v>
      </c>
      <c r="AY105" s="73">
        <f>IF(Table145[[#This Row],[EL1 Min]]&gt;U$25,Table145[[#This Row],[EL1 Min]]*1.038,U$25*1.038)</f>
        <v>116221.12320000002</v>
      </c>
      <c r="AZ105" s="73">
        <f>IF(Table145[[#This Row],[EL1 Max]]&gt;V$25,Table145[[#This Row],[EL1 Max]]*1.038,V$25*1.038)</f>
        <v>124586.32368</v>
      </c>
      <c r="BA105" s="73">
        <f>IF(Table145[[#This Row],[EL2 Min]]&gt;W$25,Table145[[#This Row],[EL2 Min]]*1.038,W$25*1.038)</f>
        <v>137956.17888000002</v>
      </c>
      <c r="BB105" s="73">
        <f>IF(Table145[[#This Row],[EL2 Max]]&gt;X$25,Table145[[#This Row],[EL2 Max]]*1.038,X$25*1.038)</f>
        <v>153016.56240000002</v>
      </c>
      <c r="BD105" s="78" t="s">
        <v>129</v>
      </c>
      <c r="BE105" s="80">
        <f>IF(Table143[[#This Row],[APS1 Min]]&gt;I$26,Table143[[#This Row],[APS1 Min]]*1.034,I$26*1.034)</f>
        <v>56369.295840000006</v>
      </c>
      <c r="BF105" s="80">
        <f>IF(Table143[[#This Row],[APS1 Max]]&gt;J$26,Table143[[#This Row],[APS1 Max]]*1.034,J$26*1.034)</f>
        <v>59751.453590400008</v>
      </c>
      <c r="BG105" s="80">
        <f>IF(Table143[[#This Row],[APS2 Min]]&gt;K$26,Table143[[#This Row],[APS2 Min]]*1.034,K$26*1.034)</f>
        <v>61543.997198112003</v>
      </c>
      <c r="BH105" s="80">
        <f>IF(Table143[[#This Row],[APS2 Max]]&gt;L$26,Table143[[#This Row],[APS2 Max]]*1.034,L$26*1.034)</f>
        <v>67082.844207350412</v>
      </c>
      <c r="BI105" s="80">
        <f>IF(Table143[[#This Row],[APS3 Min]]&gt;M$26,Table143[[#This Row],[APS3 Min]]*1.034,M$26*1.034)</f>
        <v>69095.22806883842</v>
      </c>
      <c r="BJ105" s="80">
        <f>IF(Table143[[#This Row],[APS3 Max]]&gt;N$26,Table143[[#This Row],[APS3 Max]]*1.034,N$26*1.034)</f>
        <v>76834.140789120007</v>
      </c>
      <c r="BK105" s="80">
        <f>IF(Table143[[#This Row],[APS4 Min]]&gt;O$26,Table143[[#This Row],[APS4 Min]]*1.034,O$26*1.034)</f>
        <v>77840.974548480008</v>
      </c>
      <c r="BL105" s="80">
        <f>IF(Table143[[#This Row],[APS4 Max]]&gt;P$26,Table143[[#This Row],[APS4 Max]]*1.034,P$26*1.034)</f>
        <v>84555.071145916809</v>
      </c>
      <c r="BM105" s="80">
        <f>IF(Table143[[#This Row],[APS5 Min]]&gt;Q$26,Table143[[#This Row],[APS5 Min]]*1.034,Q$26*1.034)</f>
        <v>87091.689458716806</v>
      </c>
      <c r="BN105" s="80">
        <f>IF(Table143[[#This Row],[APS5 Max]]&gt;R$26,Table143[[#This Row],[APS5 Max]]*1.034,R$26*1.034)</f>
        <v>94930.403738227193</v>
      </c>
      <c r="BO105" s="80">
        <f>IF(Table143[[#This Row],[APS6 Min]]&gt;S$26,Table143[[#This Row],[APS6 Min]]*1.034,S$26*1.034)</f>
        <v>97778.180564063994</v>
      </c>
      <c r="BP105" s="80">
        <f>IF(Table143[[#This Row],[APS6 Max]]&gt;T$26,Table143[[#This Row],[APS6 Max]]*1.034,T$26*1.034)</f>
        <v>109510.88580020162</v>
      </c>
      <c r="BQ105" s="80">
        <f>IF(Table143[[#This Row],[EL1 Min]]&gt;U$26,Table143[[#This Row],[EL1 Min]]*1.034,U$26*1.034)</f>
        <v>120172.64138880002</v>
      </c>
      <c r="BR105" s="80">
        <f>IF(Table143[[#This Row],[EL1 Max]]&gt;V$26,Table143[[#This Row],[EL1 Max]]*1.034,V$26*1.034)</f>
        <v>130110.48127197121</v>
      </c>
      <c r="BS105" s="80">
        <f>IF(Table143[[#This Row],[EL2 Min]]&gt;W$26,Table143[[#This Row],[EL2 Min]]*1.034,W$26*1.034)</f>
        <v>142646.68896192004</v>
      </c>
      <c r="BT105" s="80">
        <f>IF(Table143[[#This Row],[EL2 Max]]&gt;X$26,Table143[[#This Row],[EL2 Max]]*1.034,X$26*1.034)</f>
        <v>158219.12552160004</v>
      </c>
    </row>
    <row r="106" spans="2:72" x14ac:dyDescent="0.3">
      <c r="B106" s="78" t="s">
        <v>130</v>
      </c>
      <c r="C106" s="80">
        <v>50158</v>
      </c>
      <c r="D106" s="79">
        <v>54678</v>
      </c>
      <c r="E106" s="80">
        <v>56897</v>
      </c>
      <c r="F106" s="79">
        <v>62089</v>
      </c>
      <c r="G106" s="80">
        <v>65752</v>
      </c>
      <c r="H106" s="79">
        <v>72881</v>
      </c>
      <c r="I106" s="80">
        <v>74495</v>
      </c>
      <c r="J106" s="79">
        <v>78712</v>
      </c>
      <c r="K106" s="80">
        <v>79847</v>
      </c>
      <c r="L106" s="79">
        <v>86350</v>
      </c>
      <c r="M106" s="80">
        <v>89385</v>
      </c>
      <c r="N106" s="79">
        <v>100840</v>
      </c>
      <c r="O106" s="80">
        <v>109842</v>
      </c>
      <c r="P106" s="79">
        <v>125277</v>
      </c>
      <c r="Q106" s="80">
        <v>131052</v>
      </c>
      <c r="R106" s="81">
        <v>155160</v>
      </c>
      <c r="S106" s="77"/>
      <c r="T106" s="78" t="s">
        <v>130</v>
      </c>
      <c r="U106" s="80">
        <v>52164.32</v>
      </c>
      <c r="V106" s="79">
        <v>56865.120000000003</v>
      </c>
      <c r="W106" s="80">
        <v>59172.880000000005</v>
      </c>
      <c r="X106" s="79">
        <v>64572.560000000005</v>
      </c>
      <c r="Y106" s="80">
        <v>68382.080000000002</v>
      </c>
      <c r="Z106" s="79">
        <v>75796.240000000005</v>
      </c>
      <c r="AA106" s="80">
        <v>77474.8</v>
      </c>
      <c r="AB106" s="79">
        <v>81860.479999999996</v>
      </c>
      <c r="AC106" s="80">
        <v>83040.88</v>
      </c>
      <c r="AD106" s="79">
        <v>89804</v>
      </c>
      <c r="AE106" s="80">
        <v>92960.400000000009</v>
      </c>
      <c r="AF106" s="79">
        <v>104873.60000000001</v>
      </c>
      <c r="AG106" s="80">
        <v>114235.68000000001</v>
      </c>
      <c r="AH106" s="79">
        <v>130288.08</v>
      </c>
      <c r="AI106" s="80">
        <v>136294.08000000002</v>
      </c>
      <c r="AJ106" s="81">
        <v>161366.39999999999</v>
      </c>
      <c r="AK106" s="77"/>
      <c r="AL106" s="78" t="s">
        <v>130</v>
      </c>
      <c r="AM106" s="73">
        <f>IF(Table145[[#This Row],[APS1 Min]]&gt;I$25,Table145[[#This Row],[APS1 Min]]*1.038,I$25*1.038)</f>
        <v>54146.564160000002</v>
      </c>
      <c r="AN106" s="73">
        <f>IF(Table145[[#This Row],[APS1 Max]]&gt;J$25,Table145[[#This Row],[APS1 Max]]*1.038,J$25*1.038)</f>
        <v>59025.994560000006</v>
      </c>
      <c r="AO106" s="73">
        <f>IF(Table145[[#This Row],[APS2 Min]]&gt;K$25,Table145[[#This Row],[APS2 Min]]*1.038,K$25*1.038)</f>
        <v>61421.449440000004</v>
      </c>
      <c r="AP106" s="73">
        <f>IF(Table145[[#This Row],[APS2 Max]]&gt;L$25,Table145[[#This Row],[APS2 Max]]*1.038,L$25*1.038)</f>
        <v>67026.317280000003</v>
      </c>
      <c r="AQ106" s="73">
        <f>IF(Table145[[#This Row],[APS3 Min]]&gt;M$25,Table145[[#This Row],[APS3 Min]]*1.038,M$25*1.038)</f>
        <v>70980.599040000001</v>
      </c>
      <c r="AR106" s="73">
        <f>IF(Table145[[#This Row],[APS3 Max]]&gt;N$25,Table145[[#This Row],[APS3 Max]]*1.038,N$25*1.038)</f>
        <v>78676.497120000015</v>
      </c>
      <c r="AS106" s="73">
        <f>IF(Table145[[#This Row],[APS4 Min]]&gt;O$25,Table145[[#This Row],[APS4 Min]]*1.038,O$25*1.038)</f>
        <v>80418.842400000009</v>
      </c>
      <c r="AT106" s="73">
        <f>IF(Table145[[#This Row],[APS4 Max]]&gt;P$25,Table145[[#This Row],[APS4 Max]]*1.038,P$25*1.038)</f>
        <v>84971.178239999994</v>
      </c>
      <c r="AU106" s="73">
        <f>IF(Table145[[#This Row],[APS5 Min]]&gt;Q$25,Table145[[#This Row],[APS5 Min]]*1.038,Q$25*1.038)</f>
        <v>86196.433440000008</v>
      </c>
      <c r="AV106" s="73">
        <f>IF(Table145[[#This Row],[APS5 Max]]&gt;R$25,Table145[[#This Row],[APS5 Max]]*1.038,R$25*1.038)</f>
        <v>93216.551999999996</v>
      </c>
      <c r="AW106" s="73">
        <f>IF(Table145[[#This Row],[APS6 Min]]&gt;S$25,Table145[[#This Row],[APS6 Min]]*1.038,S$25*1.038)</f>
        <v>96492.895200000014</v>
      </c>
      <c r="AX106" s="73">
        <f>IF(Table145[[#This Row],[APS6 Max]]&gt;T$25,Table145[[#This Row],[APS6 Max]]*1.038,T$25*1.038)</f>
        <v>108858.79680000001</v>
      </c>
      <c r="AY106" s="73">
        <f>IF(Table145[[#This Row],[EL1 Min]]&gt;U$25,Table145[[#This Row],[EL1 Min]]*1.038,U$25*1.038)</f>
        <v>118576.63584000002</v>
      </c>
      <c r="AZ106" s="73">
        <f>IF(Table145[[#This Row],[EL1 Max]]&gt;V$25,Table145[[#This Row],[EL1 Max]]*1.038,V$25*1.038)</f>
        <v>135239.02704000002</v>
      </c>
      <c r="BA106" s="73">
        <f>IF(Table145[[#This Row],[EL2 Min]]&gt;W$25,Table145[[#This Row],[EL2 Min]]*1.038,W$25*1.038)</f>
        <v>141473.25504000002</v>
      </c>
      <c r="BB106" s="73">
        <f>IF(Table145[[#This Row],[EL2 Max]]&gt;X$25,Table145[[#This Row],[EL2 Max]]*1.038,X$25*1.038)</f>
        <v>167498.32320000001</v>
      </c>
      <c r="BD106" s="78" t="s">
        <v>130</v>
      </c>
      <c r="BE106" s="80">
        <f>IF(Table143[[#This Row],[APS1 Min]]&gt;I$26,Table143[[#This Row],[APS1 Min]]*1.034,I$26*1.034)</f>
        <v>56369.295840000006</v>
      </c>
      <c r="BF106" s="80">
        <f>IF(Table143[[#This Row],[APS1 Max]]&gt;J$26,Table143[[#This Row],[APS1 Max]]*1.034,J$26*1.034)</f>
        <v>61032.878375040011</v>
      </c>
      <c r="BG106" s="80">
        <f>IF(Table143[[#This Row],[APS2 Min]]&gt;K$26,Table143[[#This Row],[APS2 Min]]*1.034,K$26*1.034)</f>
        <v>63509.778720960006</v>
      </c>
      <c r="BH106" s="80">
        <f>IF(Table143[[#This Row],[APS2 Max]]&gt;L$26,Table143[[#This Row],[APS2 Max]]*1.034,L$26*1.034)</f>
        <v>69305.212067519999</v>
      </c>
      <c r="BI106" s="80">
        <f>IF(Table143[[#This Row],[APS3 Min]]&gt;M$26,Table143[[#This Row],[APS3 Min]]*1.034,M$26*1.034)</f>
        <v>73393.939407359998</v>
      </c>
      <c r="BJ106" s="80">
        <f>IF(Table143[[#This Row],[APS3 Max]]&gt;N$26,Table143[[#This Row],[APS3 Max]]*1.034,N$26*1.034)</f>
        <v>81351.498022080021</v>
      </c>
      <c r="BK106" s="80">
        <f>IF(Table143[[#This Row],[APS4 Min]]&gt;O$26,Table143[[#This Row],[APS4 Min]]*1.034,O$26*1.034)</f>
        <v>83153.08304160001</v>
      </c>
      <c r="BL106" s="80">
        <f>IF(Table143[[#This Row],[APS4 Max]]&gt;P$26,Table143[[#This Row],[APS4 Max]]*1.034,P$26*1.034)</f>
        <v>87860.198300160002</v>
      </c>
      <c r="BM106" s="80">
        <f>IF(Table143[[#This Row],[APS5 Min]]&gt;Q$26,Table143[[#This Row],[APS5 Min]]*1.034,Q$26*1.034)</f>
        <v>89127.112176960014</v>
      </c>
      <c r="BN106" s="80">
        <f>IF(Table143[[#This Row],[APS5 Max]]&gt;R$26,Table143[[#This Row],[APS5 Max]]*1.034,R$26*1.034)</f>
        <v>96385.914768000002</v>
      </c>
      <c r="BO106" s="80">
        <f>IF(Table143[[#This Row],[APS6 Min]]&gt;S$26,Table143[[#This Row],[APS6 Min]]*1.034,S$26*1.034)</f>
        <v>99773.653636800023</v>
      </c>
      <c r="BP106" s="80">
        <f>IF(Table143[[#This Row],[APS6 Max]]&gt;T$26,Table143[[#This Row],[APS6 Max]]*1.034,T$26*1.034)</f>
        <v>112559.99589120001</v>
      </c>
      <c r="BQ106" s="80">
        <f>IF(Table143[[#This Row],[EL1 Min]]&gt;U$26,Table143[[#This Row],[EL1 Min]]*1.034,U$26*1.034)</f>
        <v>122608.24145856002</v>
      </c>
      <c r="BR106" s="80">
        <f>IF(Table143[[#This Row],[EL1 Max]]&gt;V$26,Table143[[#This Row],[EL1 Max]]*1.034,V$26*1.034)</f>
        <v>139837.15395936003</v>
      </c>
      <c r="BS106" s="80">
        <f>IF(Table143[[#This Row],[EL2 Min]]&gt;W$26,Table143[[#This Row],[EL2 Min]]*1.034,W$26*1.034)</f>
        <v>146283.34571136002</v>
      </c>
      <c r="BT106" s="80">
        <f>IF(Table143[[#This Row],[EL2 Max]]&gt;X$26,Table143[[#This Row],[EL2 Max]]*1.034,X$26*1.034)</f>
        <v>173193.26618880001</v>
      </c>
    </row>
    <row r="107" spans="2:72" x14ac:dyDescent="0.3">
      <c r="B107" s="78" t="s">
        <v>131</v>
      </c>
      <c r="C107" s="80">
        <v>50158</v>
      </c>
      <c r="D107" s="79">
        <v>54096</v>
      </c>
      <c r="E107" s="80">
        <v>56298</v>
      </c>
      <c r="F107" s="79">
        <v>61434</v>
      </c>
      <c r="G107" s="80">
        <v>65059</v>
      </c>
      <c r="H107" s="79">
        <v>72111</v>
      </c>
      <c r="I107" s="80">
        <v>73710</v>
      </c>
      <c r="J107" s="79">
        <v>77880</v>
      </c>
      <c r="K107" s="80">
        <v>80171</v>
      </c>
      <c r="L107" s="79">
        <v>84617</v>
      </c>
      <c r="M107" s="80">
        <v>88442</v>
      </c>
      <c r="N107" s="79">
        <v>99774</v>
      </c>
      <c r="O107" s="80">
        <v>108995</v>
      </c>
      <c r="P107" s="79">
        <v>123999</v>
      </c>
      <c r="Q107" s="80">
        <v>129668</v>
      </c>
      <c r="R107" s="81">
        <v>153520</v>
      </c>
      <c r="S107" s="77"/>
      <c r="T107" s="78" t="s">
        <v>131</v>
      </c>
      <c r="U107" s="80">
        <v>52164.32</v>
      </c>
      <c r="V107" s="79">
        <v>56259.840000000004</v>
      </c>
      <c r="W107" s="80">
        <v>58549.920000000006</v>
      </c>
      <c r="X107" s="79">
        <v>63891.360000000001</v>
      </c>
      <c r="Y107" s="80">
        <v>67661.36</v>
      </c>
      <c r="Z107" s="79">
        <v>74995.44</v>
      </c>
      <c r="AA107" s="80">
        <v>76658.400000000009</v>
      </c>
      <c r="AB107" s="79">
        <v>80995.199999999997</v>
      </c>
      <c r="AC107" s="80">
        <v>83377.84</v>
      </c>
      <c r="AD107" s="79">
        <v>88001.680000000008</v>
      </c>
      <c r="AE107" s="80">
        <v>91979.680000000008</v>
      </c>
      <c r="AF107" s="79">
        <v>103764.96</v>
      </c>
      <c r="AG107" s="80">
        <v>113354.8</v>
      </c>
      <c r="AH107" s="79">
        <v>128958.96</v>
      </c>
      <c r="AI107" s="80">
        <v>134854.72</v>
      </c>
      <c r="AJ107" s="81">
        <v>159660.80000000002</v>
      </c>
      <c r="AK107" s="77"/>
      <c r="AL107" s="78" t="s">
        <v>131</v>
      </c>
      <c r="AM107" s="73">
        <f>IF(Table145[[#This Row],[APS1 Min]]&gt;I$25,Table145[[#This Row],[APS1 Min]]*1.038,I$25*1.038)</f>
        <v>54146.564160000002</v>
      </c>
      <c r="AN107" s="73">
        <f>IF(Table145[[#This Row],[APS1 Max]]&gt;J$25,Table145[[#This Row],[APS1 Max]]*1.038,J$25*1.038)</f>
        <v>58397.713920000009</v>
      </c>
      <c r="AO107" s="73">
        <f>IF(Table145[[#This Row],[APS2 Min]]&gt;K$25,Table145[[#This Row],[APS2 Min]]*1.038,K$25*1.038)</f>
        <v>60774.816960000011</v>
      </c>
      <c r="AP107" s="73">
        <f>IF(Table145[[#This Row],[APS2 Max]]&gt;L$25,Table145[[#This Row],[APS2 Max]]*1.038,L$25*1.038)</f>
        <v>66319.231679999997</v>
      </c>
      <c r="AQ107" s="73">
        <f>IF(Table145[[#This Row],[APS3 Min]]&gt;M$25,Table145[[#This Row],[APS3 Min]]*1.038,M$25*1.038)</f>
        <v>70232.491680000006</v>
      </c>
      <c r="AR107" s="73">
        <f>IF(Table145[[#This Row],[APS3 Max]]&gt;N$25,Table145[[#This Row],[APS3 Max]]*1.038,N$25*1.038)</f>
        <v>77845.26672</v>
      </c>
      <c r="AS107" s="73">
        <f>IF(Table145[[#This Row],[APS4 Min]]&gt;O$25,Table145[[#This Row],[APS4 Min]]*1.038,O$25*1.038)</f>
        <v>79571.419200000018</v>
      </c>
      <c r="AT107" s="73">
        <f>IF(Table145[[#This Row],[APS4 Max]]&gt;P$25,Table145[[#This Row],[APS4 Max]]*1.038,P$25*1.038)</f>
        <v>84073.017600000006</v>
      </c>
      <c r="AU107" s="73">
        <f>IF(Table145[[#This Row],[APS5 Min]]&gt;Q$25,Table145[[#This Row],[APS5 Min]]*1.038,Q$25*1.038)</f>
        <v>86546.197920000006</v>
      </c>
      <c r="AV107" s="73">
        <f>IF(Table145[[#This Row],[APS5 Max]]&gt;R$25,Table145[[#This Row],[APS5 Max]]*1.038,R$25*1.038)</f>
        <v>91345.74384000001</v>
      </c>
      <c r="AW107" s="73">
        <f>IF(Table145[[#This Row],[APS6 Min]]&gt;S$25,Table145[[#This Row],[APS6 Min]]*1.038,S$25*1.038)</f>
        <v>95474.907840000014</v>
      </c>
      <c r="AX107" s="73">
        <f>IF(Table145[[#This Row],[APS6 Max]]&gt;T$25,Table145[[#This Row],[APS6 Max]]*1.038,T$25*1.038)</f>
        <v>107708.02848000001</v>
      </c>
      <c r="AY107" s="73">
        <f>IF(Table145[[#This Row],[EL1 Min]]&gt;U$25,Table145[[#This Row],[EL1 Min]]*1.038,U$25*1.038)</f>
        <v>117662.28240000001</v>
      </c>
      <c r="AZ107" s="73">
        <f>IF(Table145[[#This Row],[EL1 Max]]&gt;V$25,Table145[[#This Row],[EL1 Max]]*1.038,V$25*1.038)</f>
        <v>133859.40048000001</v>
      </c>
      <c r="BA107" s="73">
        <f>IF(Table145[[#This Row],[EL2 Min]]&gt;W$25,Table145[[#This Row],[EL2 Min]]*1.038,W$25*1.038)</f>
        <v>139979.19936</v>
      </c>
      <c r="BB107" s="73">
        <f>IF(Table145[[#This Row],[EL2 Max]]&gt;X$25,Table145[[#This Row],[EL2 Max]]*1.038,X$25*1.038)</f>
        <v>165727.91040000002</v>
      </c>
      <c r="BD107" s="78" t="s">
        <v>131</v>
      </c>
      <c r="BE107" s="80">
        <f>IF(Table143[[#This Row],[APS1 Min]]&gt;I$26,Table143[[#This Row],[APS1 Min]]*1.034,I$26*1.034)</f>
        <v>56369.295840000006</v>
      </c>
      <c r="BF107" s="80">
        <f>IF(Table143[[#This Row],[APS1 Max]]&gt;J$26,Table143[[#This Row],[APS1 Max]]*1.034,J$26*1.034)</f>
        <v>60383.236193280012</v>
      </c>
      <c r="BG107" s="80">
        <f>IF(Table143[[#This Row],[APS2 Min]]&gt;K$26,Table143[[#This Row],[APS2 Min]]*1.034,K$26*1.034)</f>
        <v>62841.160736640013</v>
      </c>
      <c r="BH107" s="80">
        <f>IF(Table143[[#This Row],[APS2 Max]]&gt;L$26,Table143[[#This Row],[APS2 Max]]*1.034,L$26*1.034)</f>
        <v>68574.085557119994</v>
      </c>
      <c r="BI107" s="80">
        <f>IF(Table143[[#This Row],[APS3 Min]]&gt;M$26,Table143[[#This Row],[APS3 Min]]*1.034,M$26*1.034)</f>
        <v>72620.396397120014</v>
      </c>
      <c r="BJ107" s="80">
        <f>IF(Table143[[#This Row],[APS3 Max]]&gt;N$26,Table143[[#This Row],[APS3 Max]]*1.034,N$26*1.034)</f>
        <v>80492.005788480004</v>
      </c>
      <c r="BK107" s="80">
        <f>IF(Table143[[#This Row],[APS4 Min]]&gt;O$26,Table143[[#This Row],[APS4 Min]]*1.034,O$26*1.034)</f>
        <v>82276.847452800022</v>
      </c>
      <c r="BL107" s="80">
        <f>IF(Table143[[#This Row],[APS4 Max]]&gt;P$26,Table143[[#This Row],[APS4 Max]]*1.034,P$26*1.034)</f>
        <v>86931.500198400012</v>
      </c>
      <c r="BM107" s="80">
        <f>IF(Table143[[#This Row],[APS5 Min]]&gt;Q$26,Table143[[#This Row],[APS5 Min]]*1.034,Q$26*1.034)</f>
        <v>89488.768649280013</v>
      </c>
      <c r="BN107" s="80">
        <f>IF(Table143[[#This Row],[APS5 Max]]&gt;R$26,Table143[[#This Row],[APS5 Max]]*1.034,R$26*1.034)</f>
        <v>94930.403738227193</v>
      </c>
      <c r="BO107" s="80">
        <f>IF(Table143[[#This Row],[APS6 Min]]&gt;S$26,Table143[[#This Row],[APS6 Min]]*1.034,S$26*1.034)</f>
        <v>98721.054706560011</v>
      </c>
      <c r="BP107" s="80">
        <f>IF(Table143[[#This Row],[APS6 Max]]&gt;T$26,Table143[[#This Row],[APS6 Max]]*1.034,T$26*1.034)</f>
        <v>111370.10144832001</v>
      </c>
      <c r="BQ107" s="80">
        <f>IF(Table143[[#This Row],[EL1 Min]]&gt;U$26,Table143[[#This Row],[EL1 Min]]*1.034,U$26*1.034)</f>
        <v>121662.80000160002</v>
      </c>
      <c r="BR107" s="80">
        <f>IF(Table143[[#This Row],[EL1 Max]]&gt;V$26,Table143[[#This Row],[EL1 Max]]*1.034,V$26*1.034)</f>
        <v>138410.62009632002</v>
      </c>
      <c r="BS107" s="80">
        <f>IF(Table143[[#This Row],[EL2 Min]]&gt;W$26,Table143[[#This Row],[EL2 Min]]*1.034,W$26*1.034)</f>
        <v>144738.49213823999</v>
      </c>
      <c r="BT107" s="80">
        <f>IF(Table143[[#This Row],[EL2 Max]]&gt;X$26,Table143[[#This Row],[EL2 Max]]*1.034,X$26*1.034)</f>
        <v>171362.65935360003</v>
      </c>
    </row>
    <row r="108" spans="2:72" x14ac:dyDescent="0.3">
      <c r="B108" s="78" t="s">
        <v>132</v>
      </c>
      <c r="C108" s="80">
        <v>52266</v>
      </c>
      <c r="D108" s="79">
        <v>57150</v>
      </c>
      <c r="E108" s="80">
        <v>61389</v>
      </c>
      <c r="F108" s="79">
        <v>65417</v>
      </c>
      <c r="G108" s="80">
        <v>68556</v>
      </c>
      <c r="H108" s="79">
        <v>71408</v>
      </c>
      <c r="I108" s="80">
        <v>74575</v>
      </c>
      <c r="J108" s="79">
        <v>79755</v>
      </c>
      <c r="K108" s="80">
        <v>82339</v>
      </c>
      <c r="L108" s="79">
        <v>88028</v>
      </c>
      <c r="M108" s="80">
        <v>91072</v>
      </c>
      <c r="N108" s="79">
        <v>102344</v>
      </c>
      <c r="O108" s="80">
        <v>117036</v>
      </c>
      <c r="P108" s="79">
        <v>133387</v>
      </c>
      <c r="Q108" s="80">
        <v>136220</v>
      </c>
      <c r="R108" s="81">
        <v>162124</v>
      </c>
      <c r="S108" s="77"/>
      <c r="T108" s="78" t="s">
        <v>132</v>
      </c>
      <c r="U108" s="80">
        <v>54356.639999999999</v>
      </c>
      <c r="V108" s="79">
        <v>59436</v>
      </c>
      <c r="W108" s="80">
        <v>63844.560000000005</v>
      </c>
      <c r="X108" s="79">
        <v>68033.680000000008</v>
      </c>
      <c r="Y108" s="80">
        <v>71298.240000000005</v>
      </c>
      <c r="Z108" s="79">
        <v>74264.320000000007</v>
      </c>
      <c r="AA108" s="80">
        <v>77558</v>
      </c>
      <c r="AB108" s="79">
        <v>82945.2</v>
      </c>
      <c r="AC108" s="80">
        <v>85632.56</v>
      </c>
      <c r="AD108" s="79">
        <v>91549.12000000001</v>
      </c>
      <c r="AE108" s="80">
        <v>94714.880000000005</v>
      </c>
      <c r="AF108" s="79">
        <v>106437.76000000001</v>
      </c>
      <c r="AG108" s="80">
        <v>121717.44</v>
      </c>
      <c r="AH108" s="79">
        <v>138722.48000000001</v>
      </c>
      <c r="AI108" s="80">
        <v>141668.80000000002</v>
      </c>
      <c r="AJ108" s="81">
        <v>168608.96</v>
      </c>
      <c r="AK108" s="77"/>
      <c r="AL108" s="78" t="s">
        <v>132</v>
      </c>
      <c r="AM108" s="73">
        <f>IF(Table145[[#This Row],[APS1 Min]]&gt;I$25,Table145[[#This Row],[APS1 Min]]*1.038,I$25*1.038)</f>
        <v>56422.192320000002</v>
      </c>
      <c r="AN108" s="73">
        <f>IF(Table145[[#This Row],[APS1 Max]]&gt;J$25,Table145[[#This Row],[APS1 Max]]*1.038,J$25*1.038)</f>
        <v>61694.567999999999</v>
      </c>
      <c r="AO108" s="73">
        <f>IF(Table145[[#This Row],[APS2 Min]]&gt;K$25,Table145[[#This Row],[APS2 Min]]*1.038,K$25*1.038)</f>
        <v>66270.653280000013</v>
      </c>
      <c r="AP108" s="73">
        <f>IF(Table145[[#This Row],[APS2 Max]]&gt;L$25,Table145[[#This Row],[APS2 Max]]*1.038,L$25*1.038)</f>
        <v>70618.95984000001</v>
      </c>
      <c r="AQ108" s="73">
        <f>IF(Table145[[#This Row],[APS3 Min]]&gt;M$25,Table145[[#This Row],[APS3 Min]]*1.038,M$25*1.038)</f>
        <v>74007.573120000001</v>
      </c>
      <c r="AR108" s="73">
        <f>IF(Table145[[#This Row],[APS3 Max]]&gt;N$25,Table145[[#This Row],[APS3 Max]]*1.038,N$25*1.038)</f>
        <v>77086.364160000012</v>
      </c>
      <c r="AS108" s="73">
        <f>IF(Table145[[#This Row],[APS4 Min]]&gt;O$25,Table145[[#This Row],[APS4 Min]]*1.038,O$25*1.038)</f>
        <v>80505.203999999998</v>
      </c>
      <c r="AT108" s="73">
        <f>IF(Table145[[#This Row],[APS4 Max]]&gt;P$25,Table145[[#This Row],[APS4 Max]]*1.038,P$25*1.038)</f>
        <v>86097.117599999998</v>
      </c>
      <c r="AU108" s="73">
        <f>IF(Table145[[#This Row],[APS5 Min]]&gt;Q$25,Table145[[#This Row],[APS5 Min]]*1.038,Q$25*1.038)</f>
        <v>88886.597280000002</v>
      </c>
      <c r="AV108" s="73">
        <f>IF(Table145[[#This Row],[APS5 Max]]&gt;R$25,Table145[[#This Row],[APS5 Max]]*1.038,R$25*1.038)</f>
        <v>95027.986560000019</v>
      </c>
      <c r="AW108" s="73">
        <f>IF(Table145[[#This Row],[APS6 Min]]&gt;S$25,Table145[[#This Row],[APS6 Min]]*1.038,S$25*1.038)</f>
        <v>98314.045440000002</v>
      </c>
      <c r="AX108" s="73">
        <f>IF(Table145[[#This Row],[APS6 Max]]&gt;T$25,Table145[[#This Row],[APS6 Max]]*1.038,T$25*1.038)</f>
        <v>110482.39488000001</v>
      </c>
      <c r="AY108" s="73">
        <f>IF(Table145[[#This Row],[EL1 Min]]&gt;U$25,Table145[[#This Row],[EL1 Min]]*1.038,U$25*1.038)</f>
        <v>126342.70272</v>
      </c>
      <c r="AZ108" s="73">
        <f>IF(Table145[[#This Row],[EL1 Max]]&gt;V$25,Table145[[#This Row],[EL1 Max]]*1.038,V$25*1.038)</f>
        <v>143993.93424</v>
      </c>
      <c r="BA108" s="73">
        <f>IF(Table145[[#This Row],[EL2 Min]]&gt;W$25,Table145[[#This Row],[EL2 Min]]*1.038,W$25*1.038)</f>
        <v>147052.21440000003</v>
      </c>
      <c r="BB108" s="73">
        <f>IF(Table145[[#This Row],[EL2 Max]]&gt;X$25,Table145[[#This Row],[EL2 Max]]*1.038,X$25*1.038)</f>
        <v>175016.10047999999</v>
      </c>
      <c r="BD108" s="78" t="s">
        <v>132</v>
      </c>
      <c r="BE108" s="80">
        <f>IF(Table143[[#This Row],[APS1 Min]]&gt;I$26,Table143[[#This Row],[APS1 Min]]*1.034,I$26*1.034)</f>
        <v>58340.546858880007</v>
      </c>
      <c r="BF108" s="80">
        <f>IF(Table143[[#This Row],[APS1 Max]]&gt;J$26,Table143[[#This Row],[APS1 Max]]*1.034,J$26*1.034)</f>
        <v>63792.183312000001</v>
      </c>
      <c r="BG108" s="80">
        <f>IF(Table143[[#This Row],[APS2 Min]]&gt;K$26,Table143[[#This Row],[APS2 Min]]*1.034,K$26*1.034)</f>
        <v>68523.855491520022</v>
      </c>
      <c r="BH108" s="80">
        <f>IF(Table143[[#This Row],[APS2 Max]]&gt;L$26,Table143[[#This Row],[APS2 Max]]*1.034,L$26*1.034)</f>
        <v>73020.004474560017</v>
      </c>
      <c r="BI108" s="80">
        <f>IF(Table143[[#This Row],[APS3 Min]]&gt;M$26,Table143[[#This Row],[APS3 Min]]*1.034,M$26*1.034)</f>
        <v>76523.83060608001</v>
      </c>
      <c r="BJ108" s="80">
        <f>IF(Table143[[#This Row],[APS3 Max]]&gt;N$26,Table143[[#This Row],[APS3 Max]]*1.034,N$26*1.034)</f>
        <v>79707.30054144001</v>
      </c>
      <c r="BK108" s="80">
        <f>IF(Table143[[#This Row],[APS4 Min]]&gt;O$26,Table143[[#This Row],[APS4 Min]]*1.034,O$26*1.034)</f>
        <v>83242.380936000001</v>
      </c>
      <c r="BL108" s="80">
        <f>IF(Table143[[#This Row],[APS4 Max]]&gt;P$26,Table143[[#This Row],[APS4 Max]]*1.034,P$26*1.034)</f>
        <v>89024.419598399996</v>
      </c>
      <c r="BM108" s="80">
        <f>IF(Table143[[#This Row],[APS5 Min]]&gt;Q$26,Table143[[#This Row],[APS5 Min]]*1.034,Q$26*1.034)</f>
        <v>91908.741587520009</v>
      </c>
      <c r="BN108" s="80">
        <f>IF(Table143[[#This Row],[APS5 Max]]&gt;R$26,Table143[[#This Row],[APS5 Max]]*1.034,R$26*1.034)</f>
        <v>98258.938103040025</v>
      </c>
      <c r="BO108" s="80">
        <f>IF(Table143[[#This Row],[APS6 Min]]&gt;S$26,Table143[[#This Row],[APS6 Min]]*1.034,S$26*1.034)</f>
        <v>101656.72298496001</v>
      </c>
      <c r="BP108" s="80">
        <f>IF(Table143[[#This Row],[APS6 Max]]&gt;T$26,Table143[[#This Row],[APS6 Max]]*1.034,T$26*1.034)</f>
        <v>114238.79630592001</v>
      </c>
      <c r="BQ108" s="80">
        <f>IF(Table143[[#This Row],[EL1 Min]]&gt;U$26,Table143[[#This Row],[EL1 Min]]*1.034,U$26*1.034)</f>
        <v>130638.35461248001</v>
      </c>
      <c r="BR108" s="80">
        <f>IF(Table143[[#This Row],[EL1 Max]]&gt;V$26,Table143[[#This Row],[EL1 Max]]*1.034,V$26*1.034)</f>
        <v>148889.72800416002</v>
      </c>
      <c r="BS108" s="80">
        <f>IF(Table143[[#This Row],[EL2 Min]]&gt;W$26,Table143[[#This Row],[EL2 Min]]*1.034,W$26*1.034)</f>
        <v>152051.98968960004</v>
      </c>
      <c r="BT108" s="80">
        <f>IF(Table143[[#This Row],[EL2 Max]]&gt;X$26,Table143[[#This Row],[EL2 Max]]*1.034,X$26*1.034)</f>
        <v>180966.64789632001</v>
      </c>
    </row>
    <row r="109" spans="2:72" x14ac:dyDescent="0.3">
      <c r="B109" s="78" t="s">
        <v>133</v>
      </c>
      <c r="C109" s="80">
        <v>49596</v>
      </c>
      <c r="D109" s="79">
        <v>53189</v>
      </c>
      <c r="E109" s="80">
        <v>55307</v>
      </c>
      <c r="F109" s="79">
        <v>62706</v>
      </c>
      <c r="G109" s="80">
        <v>64041</v>
      </c>
      <c r="H109" s="79">
        <v>69173</v>
      </c>
      <c r="I109" s="80">
        <v>70342</v>
      </c>
      <c r="J109" s="79">
        <v>75954</v>
      </c>
      <c r="K109" s="80">
        <v>78276</v>
      </c>
      <c r="L109" s="79">
        <v>83438</v>
      </c>
      <c r="M109" s="80">
        <v>88349</v>
      </c>
      <c r="N109" s="79">
        <v>99425</v>
      </c>
      <c r="O109" s="80">
        <v>106667</v>
      </c>
      <c r="P109" s="79">
        <v>126815</v>
      </c>
      <c r="Q109" s="80">
        <v>130299</v>
      </c>
      <c r="R109" s="81">
        <v>154789</v>
      </c>
      <c r="S109" s="77"/>
      <c r="T109" s="78" t="s">
        <v>133</v>
      </c>
      <c r="U109" s="80">
        <v>51579.840000000004</v>
      </c>
      <c r="V109" s="79">
        <v>55316.560000000005</v>
      </c>
      <c r="W109" s="80">
        <v>57519.28</v>
      </c>
      <c r="X109" s="79">
        <v>65214.240000000005</v>
      </c>
      <c r="Y109" s="80">
        <v>66602.64</v>
      </c>
      <c r="Z109" s="79">
        <v>71939.92</v>
      </c>
      <c r="AA109" s="80">
        <v>73155.680000000008</v>
      </c>
      <c r="AB109" s="79">
        <v>78992.160000000003</v>
      </c>
      <c r="AC109" s="80">
        <v>81407.040000000008</v>
      </c>
      <c r="AD109" s="79">
        <v>86775.52</v>
      </c>
      <c r="AE109" s="80">
        <v>91882.96</v>
      </c>
      <c r="AF109" s="79">
        <v>103402</v>
      </c>
      <c r="AG109" s="80">
        <v>110933.68000000001</v>
      </c>
      <c r="AH109" s="79">
        <v>131887.6</v>
      </c>
      <c r="AI109" s="80">
        <v>135510.96</v>
      </c>
      <c r="AJ109" s="81">
        <v>160980.56</v>
      </c>
      <c r="AK109" s="77"/>
      <c r="AL109" s="78" t="s">
        <v>133</v>
      </c>
      <c r="AM109" s="73">
        <f>IF(Table145[[#This Row],[APS1 Min]]&gt;I$25,Table145[[#This Row],[APS1 Min]]*1.038,I$25*1.038)</f>
        <v>53976</v>
      </c>
      <c r="AN109" s="73">
        <f>IF(Table145[[#This Row],[APS1 Max]]&gt;J$25,Table145[[#This Row],[APS1 Max]]*1.038,J$25*1.038)</f>
        <v>57418.589280000007</v>
      </c>
      <c r="AO109" s="73">
        <f>IF(Table145[[#This Row],[APS2 Min]]&gt;K$25,Table145[[#This Row],[APS2 Min]]*1.038,K$25*1.038)</f>
        <v>59705.012640000001</v>
      </c>
      <c r="AP109" s="73">
        <f>IF(Table145[[#This Row],[APS2 Max]]&gt;L$25,Table145[[#This Row],[APS2 Max]]*1.038,L$25*1.038)</f>
        <v>67692.381120000005</v>
      </c>
      <c r="AQ109" s="73">
        <f>IF(Table145[[#This Row],[APS3 Min]]&gt;M$25,Table145[[#This Row],[APS3 Min]]*1.038,M$25*1.038)</f>
        <v>69133.54032</v>
      </c>
      <c r="AR109" s="73">
        <f>IF(Table145[[#This Row],[APS3 Max]]&gt;N$25,Table145[[#This Row],[APS3 Max]]*1.038,N$25*1.038)</f>
        <v>74673.636960000003</v>
      </c>
      <c r="AS109" s="73">
        <f>IF(Table145[[#This Row],[APS4 Min]]&gt;O$25,Table145[[#This Row],[APS4 Min]]*1.038,O$25*1.038)</f>
        <v>75935.595840000009</v>
      </c>
      <c r="AT109" s="73">
        <f>IF(Table145[[#This Row],[APS4 Max]]&gt;P$25,Table145[[#This Row],[APS4 Max]]*1.038,P$25*1.038)</f>
        <v>81993.862080000006</v>
      </c>
      <c r="AU109" s="73">
        <f>IF(Table145[[#This Row],[APS5 Min]]&gt;Q$25,Table145[[#This Row],[APS5 Min]]*1.038,Q$25*1.038)</f>
        <v>84500.507520000014</v>
      </c>
      <c r="AV109" s="73">
        <f>IF(Table145[[#This Row],[APS5 Max]]&gt;R$25,Table145[[#This Row],[APS5 Max]]*1.038,R$25*1.038)</f>
        <v>90899.90208</v>
      </c>
      <c r="AW109" s="73">
        <f>IF(Table145[[#This Row],[APS6 Min]]&gt;S$25,Table145[[#This Row],[APS6 Min]]*1.038,S$25*1.038)</f>
        <v>95374.512480000005</v>
      </c>
      <c r="AX109" s="73">
        <f>IF(Table145[[#This Row],[APS6 Max]]&gt;T$25,Table145[[#This Row],[APS6 Max]]*1.038,T$25*1.038)</f>
        <v>107331.276</v>
      </c>
      <c r="AY109" s="73">
        <f>IF(Table145[[#This Row],[EL1 Min]]&gt;U$25,Table145[[#This Row],[EL1 Min]]*1.038,U$25*1.038)</f>
        <v>115149.15984000001</v>
      </c>
      <c r="AZ109" s="73">
        <f>IF(Table145[[#This Row],[EL1 Max]]&gt;V$25,Table145[[#This Row],[EL1 Max]]*1.038,V$25*1.038)</f>
        <v>136899.32880000002</v>
      </c>
      <c r="BA109" s="73">
        <f>IF(Table145[[#This Row],[EL2 Min]]&gt;W$25,Table145[[#This Row],[EL2 Min]]*1.038,W$25*1.038)</f>
        <v>140660.37648000001</v>
      </c>
      <c r="BB109" s="73">
        <f>IF(Table145[[#This Row],[EL2 Max]]&gt;X$25,Table145[[#This Row],[EL2 Max]]*1.038,X$25*1.038)</f>
        <v>167097.82128</v>
      </c>
      <c r="BD109" s="78" t="s">
        <v>133</v>
      </c>
      <c r="BE109" s="80">
        <f>IF(Table143[[#This Row],[APS1 Min]]&gt;I$26,Table143[[#This Row],[APS1 Min]]*1.034,I$26*1.034)</f>
        <v>56369.295840000006</v>
      </c>
      <c r="BF109" s="80">
        <f>IF(Table143[[#This Row],[APS1 Max]]&gt;J$26,Table143[[#This Row],[APS1 Max]]*1.034,J$26*1.034)</f>
        <v>59751.453590400008</v>
      </c>
      <c r="BG109" s="80">
        <f>IF(Table143[[#This Row],[APS2 Min]]&gt;K$26,Table143[[#This Row],[APS2 Min]]*1.034,K$26*1.034)</f>
        <v>61734.983069760005</v>
      </c>
      <c r="BH109" s="80">
        <f>IF(Table143[[#This Row],[APS2 Max]]&gt;L$26,Table143[[#This Row],[APS2 Max]]*1.034,L$26*1.034)</f>
        <v>69993.92207808001</v>
      </c>
      <c r="BI109" s="80">
        <f>IF(Table143[[#This Row],[APS3 Min]]&gt;M$26,Table143[[#This Row],[APS3 Min]]*1.034,M$26*1.034)</f>
        <v>71484.08069088</v>
      </c>
      <c r="BJ109" s="80">
        <f>IF(Table143[[#This Row],[APS3 Max]]&gt;N$26,Table143[[#This Row],[APS3 Max]]*1.034,N$26*1.034)</f>
        <v>77212.540616640006</v>
      </c>
      <c r="BK109" s="80">
        <f>IF(Table143[[#This Row],[APS4 Min]]&gt;O$26,Table143[[#This Row],[APS4 Min]]*1.034,O$26*1.034)</f>
        <v>78517.406098560008</v>
      </c>
      <c r="BL109" s="80">
        <f>IF(Table143[[#This Row],[APS4 Max]]&gt;P$26,Table143[[#This Row],[APS4 Max]]*1.034,P$26*1.034)</f>
        <v>84781.653390720006</v>
      </c>
      <c r="BM109" s="80">
        <f>IF(Table143[[#This Row],[APS5 Min]]&gt;Q$26,Table143[[#This Row],[APS5 Min]]*1.034,Q$26*1.034)</f>
        <v>87373.524775680024</v>
      </c>
      <c r="BN109" s="80">
        <f>IF(Table143[[#This Row],[APS5 Max]]&gt;R$26,Table143[[#This Row],[APS5 Max]]*1.034,R$26*1.034)</f>
        <v>94930.403738227193</v>
      </c>
      <c r="BO109" s="80">
        <f>IF(Table143[[#This Row],[APS6 Min]]&gt;S$26,Table143[[#This Row],[APS6 Min]]*1.034,S$26*1.034)</f>
        <v>98617.245904320007</v>
      </c>
      <c r="BP109" s="80">
        <f>IF(Table143[[#This Row],[APS6 Max]]&gt;T$26,Table143[[#This Row],[APS6 Max]]*1.034,T$26*1.034)</f>
        <v>110980.539384</v>
      </c>
      <c r="BQ109" s="80">
        <f>IF(Table143[[#This Row],[EL1 Min]]&gt;U$26,Table143[[#This Row],[EL1 Min]]*1.034,U$26*1.034)</f>
        <v>119367.620870784</v>
      </c>
      <c r="BR109" s="80">
        <f>IF(Table143[[#This Row],[EL1 Max]]&gt;V$26,Table143[[#This Row],[EL1 Max]]*1.034,V$26*1.034)</f>
        <v>141553.90597920003</v>
      </c>
      <c r="BS109" s="80">
        <f>IF(Table143[[#This Row],[EL2 Min]]&gt;W$26,Table143[[#This Row],[EL2 Min]]*1.034,W$26*1.034)</f>
        <v>145442.82928032</v>
      </c>
      <c r="BT109" s="80">
        <f>IF(Table143[[#This Row],[EL2 Max]]&gt;X$26,Table143[[#This Row],[EL2 Max]]*1.034,X$26*1.034)</f>
        <v>172779.14720352</v>
      </c>
    </row>
    <row r="110" spans="2:72" x14ac:dyDescent="0.3">
      <c r="B110" s="78" t="s">
        <v>134</v>
      </c>
      <c r="C110" s="80">
        <v>49596</v>
      </c>
      <c r="D110" s="79">
        <v>52593</v>
      </c>
      <c r="E110" s="80">
        <v>53853</v>
      </c>
      <c r="F110" s="79">
        <v>59719</v>
      </c>
      <c r="G110" s="80">
        <v>61337</v>
      </c>
      <c r="H110" s="79">
        <v>66203</v>
      </c>
      <c r="I110" s="80">
        <v>69437</v>
      </c>
      <c r="J110" s="79">
        <v>74229</v>
      </c>
      <c r="K110" s="80">
        <v>76250</v>
      </c>
      <c r="L110" s="79">
        <v>80855</v>
      </c>
      <c r="M110" s="80">
        <v>84406</v>
      </c>
      <c r="N110" s="79">
        <v>94604</v>
      </c>
      <c r="O110" s="80">
        <v>109545</v>
      </c>
      <c r="P110" s="79">
        <v>117577</v>
      </c>
      <c r="Q110" s="80">
        <v>128087</v>
      </c>
      <c r="R110" s="81">
        <v>142293</v>
      </c>
      <c r="S110" s="77"/>
      <c r="T110" s="78" t="s">
        <v>134</v>
      </c>
      <c r="U110" s="80">
        <v>51579.840000000004</v>
      </c>
      <c r="V110" s="79">
        <v>54696.72</v>
      </c>
      <c r="W110" s="80">
        <v>56007.12</v>
      </c>
      <c r="X110" s="79">
        <v>62107.76</v>
      </c>
      <c r="Y110" s="80">
        <v>63790.48</v>
      </c>
      <c r="Z110" s="79">
        <v>68851.12</v>
      </c>
      <c r="AA110" s="80">
        <v>72214.48</v>
      </c>
      <c r="AB110" s="79">
        <v>77198.16</v>
      </c>
      <c r="AC110" s="80">
        <v>79300</v>
      </c>
      <c r="AD110" s="79">
        <v>84089.2</v>
      </c>
      <c r="AE110" s="80">
        <v>87782.24</v>
      </c>
      <c r="AF110" s="79">
        <v>98388.160000000003</v>
      </c>
      <c r="AG110" s="80">
        <v>113926.8</v>
      </c>
      <c r="AH110" s="79">
        <v>122280.08</v>
      </c>
      <c r="AI110" s="80">
        <v>133210.48000000001</v>
      </c>
      <c r="AJ110" s="81">
        <v>147984.72</v>
      </c>
      <c r="AK110" s="77"/>
      <c r="AL110" s="78" t="s">
        <v>134</v>
      </c>
      <c r="AM110" s="73">
        <f>IF(Table145[[#This Row],[APS1 Min]]&gt;I$25,Table145[[#This Row],[APS1 Min]]*1.038,I$25*1.038)</f>
        <v>53976</v>
      </c>
      <c r="AN110" s="73">
        <f>IF(Table145[[#This Row],[APS1 Max]]&gt;J$25,Table145[[#This Row],[APS1 Max]]*1.038,J$25*1.038)</f>
        <v>57214.560000000005</v>
      </c>
      <c r="AO110" s="73">
        <f>IF(Table145[[#This Row],[APS2 Min]]&gt;K$25,Table145[[#This Row],[APS2 Min]]*1.038,K$25*1.038)</f>
        <v>58930.996800000001</v>
      </c>
      <c r="AP110" s="73">
        <f>IF(Table145[[#This Row],[APS2 Max]]&gt;L$25,Table145[[#This Row],[APS2 Max]]*1.038,L$25*1.038)</f>
        <v>64467.854880000006</v>
      </c>
      <c r="AQ110" s="73">
        <f>IF(Table145[[#This Row],[APS3 Min]]&gt;M$25,Table145[[#This Row],[APS3 Min]]*1.038,M$25*1.038)</f>
        <v>66214.518240000005</v>
      </c>
      <c r="AR110" s="73">
        <f>IF(Table145[[#This Row],[APS3 Max]]&gt;N$25,Table145[[#This Row],[APS3 Max]]*1.038,N$25*1.038)</f>
        <v>72116.254079999999</v>
      </c>
      <c r="AS110" s="73">
        <f>IF(Table145[[#This Row],[APS4 Min]]&gt;O$25,Table145[[#This Row],[APS4 Min]]*1.038,O$25*1.038)</f>
        <v>74958.630239999999</v>
      </c>
      <c r="AT110" s="73">
        <f>IF(Table145[[#This Row],[APS4 Max]]&gt;P$25,Table145[[#This Row],[APS4 Max]]*1.038,P$25*1.038)</f>
        <v>80965.079520000014</v>
      </c>
      <c r="AU110" s="73">
        <f>IF(Table145[[#This Row],[APS5 Min]]&gt;Q$25,Table145[[#This Row],[APS5 Min]]*1.038,Q$25*1.038)</f>
        <v>83393.999520000012</v>
      </c>
      <c r="AV110" s="73">
        <f>IF(Table145[[#This Row],[APS5 Max]]&gt;R$25,Table145[[#This Row],[APS5 Max]]*1.038,R$25*1.038)</f>
        <v>90899.90208</v>
      </c>
      <c r="AW110" s="73">
        <f>IF(Table145[[#This Row],[APS6 Min]]&gt;S$25,Table145[[#This Row],[APS6 Min]]*1.038,S$25*1.038)</f>
        <v>93626.7696</v>
      </c>
      <c r="AX110" s="73">
        <f>IF(Table145[[#This Row],[APS6 Max]]&gt;T$25,Table145[[#This Row],[APS6 Max]]*1.038,T$25*1.038)</f>
        <v>104861.33424000001</v>
      </c>
      <c r="AY110" s="73">
        <f>IF(Table145[[#This Row],[EL1 Min]]&gt;U$25,Table145[[#This Row],[EL1 Min]]*1.038,U$25*1.038)</f>
        <v>118256.0184</v>
      </c>
      <c r="AZ110" s="73">
        <f>IF(Table145[[#This Row],[EL1 Max]]&gt;V$25,Table145[[#This Row],[EL1 Max]]*1.038,V$25*1.038)</f>
        <v>126926.72304000001</v>
      </c>
      <c r="BA110" s="73">
        <f>IF(Table145[[#This Row],[EL2 Min]]&gt;W$25,Table145[[#This Row],[EL2 Min]]*1.038,W$25*1.038)</f>
        <v>138272.47824000003</v>
      </c>
      <c r="BB110" s="73">
        <f>IF(Table145[[#This Row],[EL2 Max]]&gt;X$25,Table145[[#This Row],[EL2 Max]]*1.038,X$25*1.038)</f>
        <v>153608.13936</v>
      </c>
      <c r="BD110" s="78" t="s">
        <v>134</v>
      </c>
      <c r="BE110" s="80">
        <f>IF(Table143[[#This Row],[APS1 Min]]&gt;I$26,Table143[[#This Row],[APS1 Min]]*1.034,I$26*1.034)</f>
        <v>56369.295840000006</v>
      </c>
      <c r="BF110" s="80">
        <f>IF(Table143[[#This Row],[APS1 Max]]&gt;J$26,Table143[[#This Row],[APS1 Max]]*1.034,J$26*1.034)</f>
        <v>59751.453590400008</v>
      </c>
      <c r="BG110" s="80">
        <f>IF(Table143[[#This Row],[APS2 Min]]&gt;K$26,Table143[[#This Row],[APS2 Min]]*1.034,K$26*1.034)</f>
        <v>61543.997198112003</v>
      </c>
      <c r="BH110" s="80">
        <f>IF(Table143[[#This Row],[APS2 Max]]&gt;L$26,Table143[[#This Row],[APS2 Max]]*1.034,L$26*1.034)</f>
        <v>67082.844207350412</v>
      </c>
      <c r="BI110" s="80">
        <f>IF(Table143[[#This Row],[APS3 Min]]&gt;M$26,Table143[[#This Row],[APS3 Min]]*1.034,M$26*1.034)</f>
        <v>69095.22806883842</v>
      </c>
      <c r="BJ110" s="80">
        <f>IF(Table143[[#This Row],[APS3 Max]]&gt;N$26,Table143[[#This Row],[APS3 Max]]*1.034,N$26*1.034)</f>
        <v>75313.888785907198</v>
      </c>
      <c r="BK110" s="80">
        <f>IF(Table143[[#This Row],[APS4 Min]]&gt;O$26,Table143[[#This Row],[APS4 Min]]*1.034,O$26*1.034)</f>
        <v>77573.170163174407</v>
      </c>
      <c r="BL110" s="80">
        <f>IF(Table143[[#This Row],[APS4 Max]]&gt;P$26,Table143[[#This Row],[APS4 Max]]*1.034,P$26*1.034)</f>
        <v>84555.071145916809</v>
      </c>
      <c r="BM110" s="80">
        <f>IF(Table143[[#This Row],[APS5 Min]]&gt;Q$26,Table143[[#This Row],[APS5 Min]]*1.034,Q$26*1.034)</f>
        <v>87091.689458716806</v>
      </c>
      <c r="BN110" s="80">
        <f>IF(Table143[[#This Row],[APS5 Max]]&gt;R$26,Table143[[#This Row],[APS5 Max]]*1.034,R$26*1.034)</f>
        <v>94930.403738227193</v>
      </c>
      <c r="BO110" s="80">
        <f>IF(Table143[[#This Row],[APS6 Min]]&gt;S$26,Table143[[#This Row],[APS6 Min]]*1.034,S$26*1.034)</f>
        <v>97778.180564063994</v>
      </c>
      <c r="BP110" s="80">
        <f>IF(Table143[[#This Row],[APS6 Max]]&gt;T$26,Table143[[#This Row],[APS6 Max]]*1.034,T$26*1.034)</f>
        <v>109510.88580020162</v>
      </c>
      <c r="BQ110" s="80">
        <f>IF(Table143[[#This Row],[EL1 Min]]&gt;U$26,Table143[[#This Row],[EL1 Min]]*1.034,U$26*1.034)</f>
        <v>122276.7230256</v>
      </c>
      <c r="BR110" s="80">
        <f>IF(Table143[[#This Row],[EL1 Max]]&gt;V$26,Table143[[#This Row],[EL1 Max]]*1.034,V$26*1.034)</f>
        <v>131242.23162336001</v>
      </c>
      <c r="BS110" s="80">
        <f>IF(Table143[[#This Row],[EL2 Min]]&gt;W$26,Table143[[#This Row],[EL2 Min]]*1.034,W$26*1.034)</f>
        <v>142973.74250016003</v>
      </c>
      <c r="BT110" s="80">
        <f>IF(Table143[[#This Row],[EL2 Max]]&gt;X$26,Table143[[#This Row],[EL2 Max]]*1.034,X$26*1.034)</f>
        <v>158830.81609824</v>
      </c>
    </row>
    <row r="111" spans="2:72" x14ac:dyDescent="0.3">
      <c r="B111" s="78" t="s">
        <v>135</v>
      </c>
      <c r="C111" s="80">
        <v>50297</v>
      </c>
      <c r="D111" s="79">
        <v>55279</v>
      </c>
      <c r="E111" s="80">
        <v>56639</v>
      </c>
      <c r="F111" s="79">
        <v>62980</v>
      </c>
      <c r="G111" s="80">
        <v>64797</v>
      </c>
      <c r="H111" s="79">
        <v>69779</v>
      </c>
      <c r="I111" s="80">
        <v>72047</v>
      </c>
      <c r="J111" s="79">
        <v>78387</v>
      </c>
      <c r="K111" s="80">
        <v>80202</v>
      </c>
      <c r="L111" s="79">
        <v>87000</v>
      </c>
      <c r="M111" s="80">
        <v>91529</v>
      </c>
      <c r="N111" s="79">
        <v>102859</v>
      </c>
      <c r="O111" s="80">
        <v>117623</v>
      </c>
      <c r="P111" s="79">
        <v>134058</v>
      </c>
      <c r="Q111" s="80">
        <v>136905</v>
      </c>
      <c r="R111" s="81">
        <v>162939</v>
      </c>
      <c r="S111" s="77"/>
      <c r="T111" s="78" t="s">
        <v>135</v>
      </c>
      <c r="U111" s="80">
        <v>52308.880000000005</v>
      </c>
      <c r="V111" s="79">
        <v>57490.16</v>
      </c>
      <c r="W111" s="80">
        <v>58904.560000000005</v>
      </c>
      <c r="X111" s="79">
        <v>65499.200000000004</v>
      </c>
      <c r="Y111" s="80">
        <v>67388.88</v>
      </c>
      <c r="Z111" s="79">
        <v>72570.16</v>
      </c>
      <c r="AA111" s="80">
        <v>74928.88</v>
      </c>
      <c r="AB111" s="79">
        <v>81522.48</v>
      </c>
      <c r="AC111" s="80">
        <v>83410.080000000002</v>
      </c>
      <c r="AD111" s="79">
        <v>90480</v>
      </c>
      <c r="AE111" s="80">
        <v>95190.16</v>
      </c>
      <c r="AF111" s="79">
        <v>106973.36</v>
      </c>
      <c r="AG111" s="80">
        <v>122327.92</v>
      </c>
      <c r="AH111" s="79">
        <v>139420.32</v>
      </c>
      <c r="AI111" s="80">
        <v>142381.20000000001</v>
      </c>
      <c r="AJ111" s="81">
        <v>169456.56</v>
      </c>
      <c r="AK111" s="77"/>
      <c r="AL111" s="78" t="s">
        <v>135</v>
      </c>
      <c r="AM111" s="73">
        <f>IF(Table145[[#This Row],[APS1 Min]]&gt;I$25,Table145[[#This Row],[APS1 Min]]*1.038,I$25*1.038)</f>
        <v>54296.617440000009</v>
      </c>
      <c r="AN111" s="73">
        <f>IF(Table145[[#This Row],[APS1 Max]]&gt;J$25,Table145[[#This Row],[APS1 Max]]*1.038,J$25*1.038)</f>
        <v>59674.786080000005</v>
      </c>
      <c r="AO111" s="73">
        <f>IF(Table145[[#This Row],[APS2 Min]]&gt;K$25,Table145[[#This Row],[APS2 Min]]*1.038,K$25*1.038)</f>
        <v>61142.933280000005</v>
      </c>
      <c r="AP111" s="73">
        <f>IF(Table145[[#This Row],[APS2 Max]]&gt;L$25,Table145[[#This Row],[APS2 Max]]*1.038,L$25*1.038)</f>
        <v>67988.169600000008</v>
      </c>
      <c r="AQ111" s="73">
        <f>IF(Table145[[#This Row],[APS3 Min]]&gt;M$25,Table145[[#This Row],[APS3 Min]]*1.038,M$25*1.038)</f>
        <v>69949.65744000001</v>
      </c>
      <c r="AR111" s="73">
        <f>IF(Table145[[#This Row],[APS3 Max]]&gt;N$25,Table145[[#This Row],[APS3 Max]]*1.038,N$25*1.038)</f>
        <v>75327.826079999999</v>
      </c>
      <c r="AS111" s="73">
        <f>IF(Table145[[#This Row],[APS4 Min]]&gt;O$25,Table145[[#This Row],[APS4 Min]]*1.038,O$25*1.038)</f>
        <v>77776.177440000014</v>
      </c>
      <c r="AT111" s="73">
        <f>IF(Table145[[#This Row],[APS4 Max]]&gt;P$25,Table145[[#This Row],[APS4 Max]]*1.038,P$25*1.038)</f>
        <v>84620.334239999996</v>
      </c>
      <c r="AU111" s="73">
        <f>IF(Table145[[#This Row],[APS5 Min]]&gt;Q$25,Table145[[#This Row],[APS5 Min]]*1.038,Q$25*1.038)</f>
        <v>86579.663039999999</v>
      </c>
      <c r="AV111" s="73">
        <f>IF(Table145[[#This Row],[APS5 Max]]&gt;R$25,Table145[[#This Row],[APS5 Max]]*1.038,R$25*1.038)</f>
        <v>93918.24</v>
      </c>
      <c r="AW111" s="73">
        <f>IF(Table145[[#This Row],[APS6 Min]]&gt;S$25,Table145[[#This Row],[APS6 Min]]*1.038,S$25*1.038)</f>
        <v>98807.386080000011</v>
      </c>
      <c r="AX111" s="73">
        <f>IF(Table145[[#This Row],[APS6 Max]]&gt;T$25,Table145[[#This Row],[APS6 Max]]*1.038,T$25*1.038)</f>
        <v>111038.34768000001</v>
      </c>
      <c r="AY111" s="73">
        <f>IF(Table145[[#This Row],[EL1 Min]]&gt;U$25,Table145[[#This Row],[EL1 Min]]*1.038,U$25*1.038)</f>
        <v>126976.38096000001</v>
      </c>
      <c r="AZ111" s="73">
        <f>IF(Table145[[#This Row],[EL1 Max]]&gt;V$25,Table145[[#This Row],[EL1 Max]]*1.038,V$25*1.038)</f>
        <v>144718.29216000001</v>
      </c>
      <c r="BA111" s="73">
        <f>IF(Table145[[#This Row],[EL2 Min]]&gt;W$25,Table145[[#This Row],[EL2 Min]]*1.038,W$25*1.038)</f>
        <v>147791.68560000003</v>
      </c>
      <c r="BB111" s="73">
        <f>IF(Table145[[#This Row],[EL2 Max]]&gt;X$25,Table145[[#This Row],[EL2 Max]]*1.038,X$25*1.038)</f>
        <v>175895.90927999999</v>
      </c>
      <c r="BD111" s="78" t="s">
        <v>135</v>
      </c>
      <c r="BE111" s="80">
        <f>IF(Table143[[#This Row],[APS1 Min]]&gt;I$26,Table143[[#This Row],[APS1 Min]]*1.034,I$26*1.034)</f>
        <v>56369.295840000006</v>
      </c>
      <c r="BF111" s="80">
        <f>IF(Table143[[#This Row],[APS1 Max]]&gt;J$26,Table143[[#This Row],[APS1 Max]]*1.034,J$26*1.034)</f>
        <v>61703.728806720006</v>
      </c>
      <c r="BG111" s="80">
        <f>IF(Table143[[#This Row],[APS2 Min]]&gt;K$26,Table143[[#This Row],[APS2 Min]]*1.034,K$26*1.034)</f>
        <v>63221.793011520007</v>
      </c>
      <c r="BH111" s="80">
        <f>IF(Table143[[#This Row],[APS2 Max]]&gt;L$26,Table143[[#This Row],[APS2 Max]]*1.034,L$26*1.034)</f>
        <v>70299.767366400018</v>
      </c>
      <c r="BI111" s="80">
        <f>IF(Table143[[#This Row],[APS3 Min]]&gt;M$26,Table143[[#This Row],[APS3 Min]]*1.034,M$26*1.034)</f>
        <v>72327.945792960018</v>
      </c>
      <c r="BJ111" s="80">
        <f>IF(Table143[[#This Row],[APS3 Max]]&gt;N$26,Table143[[#This Row],[APS3 Max]]*1.034,N$26*1.034)</f>
        <v>77888.972166720006</v>
      </c>
      <c r="BK111" s="80">
        <f>IF(Table143[[#This Row],[APS4 Min]]&gt;O$26,Table143[[#This Row],[APS4 Min]]*1.034,O$26*1.034)</f>
        <v>80420.567472960014</v>
      </c>
      <c r="BL111" s="80">
        <f>IF(Table143[[#This Row],[APS4 Max]]&gt;P$26,Table143[[#This Row],[APS4 Max]]*1.034,P$26*1.034)</f>
        <v>87497.425604160002</v>
      </c>
      <c r="BM111" s="80">
        <f>IF(Table143[[#This Row],[APS5 Min]]&gt;Q$26,Table143[[#This Row],[APS5 Min]]*1.034,Q$26*1.034)</f>
        <v>89523.37158336</v>
      </c>
      <c r="BN111" s="80">
        <f>IF(Table143[[#This Row],[APS5 Max]]&gt;R$26,Table143[[#This Row],[APS5 Max]]*1.034,R$26*1.034)</f>
        <v>97111.460160000002</v>
      </c>
      <c r="BO111" s="80">
        <f>IF(Table143[[#This Row],[APS6 Min]]&gt;S$26,Table143[[#This Row],[APS6 Min]]*1.034,S$26*1.034)</f>
        <v>102166.83720672001</v>
      </c>
      <c r="BP111" s="80">
        <f>IF(Table143[[#This Row],[APS6 Max]]&gt;T$26,Table143[[#This Row],[APS6 Max]]*1.034,T$26*1.034)</f>
        <v>114813.65150112001</v>
      </c>
      <c r="BQ111" s="80">
        <f>IF(Table143[[#This Row],[EL1 Min]]&gt;U$26,Table143[[#This Row],[EL1 Min]]*1.034,U$26*1.034)</f>
        <v>131293.57791264</v>
      </c>
      <c r="BR111" s="80">
        <f>IF(Table143[[#This Row],[EL1 Max]]&gt;V$26,Table143[[#This Row],[EL1 Max]]*1.034,V$26*1.034)</f>
        <v>149638.71409344001</v>
      </c>
      <c r="BS111" s="80">
        <f>IF(Table143[[#This Row],[EL2 Min]]&gt;W$26,Table143[[#This Row],[EL2 Min]]*1.034,W$26*1.034)</f>
        <v>152816.60291040002</v>
      </c>
      <c r="BT111" s="80">
        <f>IF(Table143[[#This Row],[EL2 Max]]&gt;X$26,Table143[[#This Row],[EL2 Max]]*1.034,X$26*1.034)</f>
        <v>181876.37019551999</v>
      </c>
    </row>
    <row r="112" spans="2:72" x14ac:dyDescent="0.3">
      <c r="B112" s="78" t="s">
        <v>136</v>
      </c>
      <c r="C112" s="80">
        <v>50995</v>
      </c>
      <c r="D112" s="79">
        <v>56356</v>
      </c>
      <c r="E112" s="80">
        <v>57710</v>
      </c>
      <c r="F112" s="79">
        <v>62437</v>
      </c>
      <c r="G112" s="80">
        <v>64445</v>
      </c>
      <c r="H112" s="79">
        <v>69551</v>
      </c>
      <c r="I112" s="80">
        <v>71821</v>
      </c>
      <c r="J112" s="79">
        <v>77982</v>
      </c>
      <c r="K112" s="80">
        <v>79947</v>
      </c>
      <c r="L112" s="79">
        <v>86141</v>
      </c>
      <c r="M112" s="80">
        <v>89147</v>
      </c>
      <c r="N112" s="79">
        <v>104601</v>
      </c>
      <c r="O112" s="80">
        <v>110753</v>
      </c>
      <c r="P112" s="79">
        <v>130441</v>
      </c>
      <c r="Q112" s="80">
        <v>134701</v>
      </c>
      <c r="R112" s="81">
        <v>152977</v>
      </c>
      <c r="S112" s="77"/>
      <c r="T112" s="78" t="s">
        <v>136</v>
      </c>
      <c r="U112" s="80">
        <v>53034.8</v>
      </c>
      <c r="V112" s="79">
        <v>58610.240000000005</v>
      </c>
      <c r="W112" s="80">
        <v>60018.400000000001</v>
      </c>
      <c r="X112" s="79">
        <v>64934.48</v>
      </c>
      <c r="Y112" s="80">
        <v>67022.8</v>
      </c>
      <c r="Z112" s="79">
        <v>72333.040000000008</v>
      </c>
      <c r="AA112" s="80">
        <v>74693.84</v>
      </c>
      <c r="AB112" s="79">
        <v>81101.279999999999</v>
      </c>
      <c r="AC112" s="80">
        <v>83144.88</v>
      </c>
      <c r="AD112" s="79">
        <v>89586.64</v>
      </c>
      <c r="AE112" s="80">
        <v>92712.88</v>
      </c>
      <c r="AF112" s="79">
        <v>108785.04000000001</v>
      </c>
      <c r="AG112" s="80">
        <v>115183.12000000001</v>
      </c>
      <c r="AH112" s="79">
        <v>135658.64000000001</v>
      </c>
      <c r="AI112" s="80">
        <v>140089.04</v>
      </c>
      <c r="AJ112" s="81">
        <v>159096.08000000002</v>
      </c>
      <c r="AK112" s="77"/>
      <c r="AL112" s="78" t="s">
        <v>136</v>
      </c>
      <c r="AM112" s="73">
        <f>IF(Table145[[#This Row],[APS1 Min]]&gt;I$25,Table145[[#This Row],[APS1 Min]]*1.038,I$25*1.038)</f>
        <v>55050.122400000007</v>
      </c>
      <c r="AN112" s="73">
        <f>IF(Table145[[#This Row],[APS1 Max]]&gt;J$25,Table145[[#This Row],[APS1 Max]]*1.038,J$25*1.038)</f>
        <v>60837.429120000008</v>
      </c>
      <c r="AO112" s="73">
        <f>IF(Table145[[#This Row],[APS2 Min]]&gt;K$25,Table145[[#This Row],[APS2 Min]]*1.038,K$25*1.038)</f>
        <v>62299.099200000004</v>
      </c>
      <c r="AP112" s="73">
        <f>IF(Table145[[#This Row],[APS2 Max]]&gt;L$25,Table145[[#This Row],[APS2 Max]]*1.038,L$25*1.038)</f>
        <v>67401.990239999999</v>
      </c>
      <c r="AQ112" s="73">
        <f>IF(Table145[[#This Row],[APS3 Min]]&gt;M$25,Table145[[#This Row],[APS3 Min]]*1.038,M$25*1.038)</f>
        <v>69569.666400000002</v>
      </c>
      <c r="AR112" s="73">
        <f>IF(Table145[[#This Row],[APS3 Max]]&gt;N$25,Table145[[#This Row],[APS3 Max]]*1.038,N$25*1.038)</f>
        <v>75081.695520000008</v>
      </c>
      <c r="AS112" s="73">
        <f>IF(Table145[[#This Row],[APS4 Min]]&gt;O$25,Table145[[#This Row],[APS4 Min]]*1.038,O$25*1.038)</f>
        <v>77532.205919999993</v>
      </c>
      <c r="AT112" s="73">
        <f>IF(Table145[[#This Row],[APS4 Max]]&gt;P$25,Table145[[#This Row],[APS4 Max]]*1.038,P$25*1.038)</f>
        <v>84183.128639999995</v>
      </c>
      <c r="AU112" s="73">
        <f>IF(Table145[[#This Row],[APS5 Min]]&gt;Q$25,Table145[[#This Row],[APS5 Min]]*1.038,Q$25*1.038)</f>
        <v>86304.385440000013</v>
      </c>
      <c r="AV112" s="73">
        <f>IF(Table145[[#This Row],[APS5 Max]]&gt;R$25,Table145[[#This Row],[APS5 Max]]*1.038,R$25*1.038)</f>
        <v>92990.932320000007</v>
      </c>
      <c r="AW112" s="73">
        <f>IF(Table145[[#This Row],[APS6 Min]]&gt;S$25,Table145[[#This Row],[APS6 Min]]*1.038,S$25*1.038)</f>
        <v>96235.969440000001</v>
      </c>
      <c r="AX112" s="73">
        <f>IF(Table145[[#This Row],[APS6 Max]]&gt;T$25,Table145[[#This Row],[APS6 Max]]*1.038,T$25*1.038)</f>
        <v>112918.87152000002</v>
      </c>
      <c r="AY112" s="73">
        <f>IF(Table145[[#This Row],[EL1 Min]]&gt;U$25,Table145[[#This Row],[EL1 Min]]*1.038,U$25*1.038)</f>
        <v>119560.07856000001</v>
      </c>
      <c r="AZ112" s="73">
        <f>IF(Table145[[#This Row],[EL1 Max]]&gt;V$25,Table145[[#This Row],[EL1 Max]]*1.038,V$25*1.038)</f>
        <v>140813.66832000003</v>
      </c>
      <c r="BA112" s="73">
        <f>IF(Table145[[#This Row],[EL2 Min]]&gt;W$25,Table145[[#This Row],[EL2 Min]]*1.038,W$25*1.038)</f>
        <v>145412.42352000001</v>
      </c>
      <c r="BB112" s="73">
        <f>IF(Table145[[#This Row],[EL2 Max]]&gt;X$25,Table145[[#This Row],[EL2 Max]]*1.038,X$25*1.038)</f>
        <v>165141.73104000001</v>
      </c>
      <c r="BD112" s="78" t="s">
        <v>136</v>
      </c>
      <c r="BE112" s="80">
        <f>IF(Table143[[#This Row],[APS1 Min]]&gt;I$26,Table143[[#This Row],[APS1 Min]]*1.034,I$26*1.034)</f>
        <v>56921.826561600006</v>
      </c>
      <c r="BF112" s="80">
        <f>IF(Table143[[#This Row],[APS1 Max]]&gt;J$26,Table143[[#This Row],[APS1 Max]]*1.034,J$26*1.034)</f>
        <v>62905.901710080012</v>
      </c>
      <c r="BG112" s="80">
        <f>IF(Table143[[#This Row],[APS2 Min]]&gt;K$26,Table143[[#This Row],[APS2 Min]]*1.034,K$26*1.034)</f>
        <v>64417.268572800007</v>
      </c>
      <c r="BH112" s="80">
        <f>IF(Table143[[#This Row],[APS2 Max]]&gt;L$26,Table143[[#This Row],[APS2 Max]]*1.034,L$26*1.034)</f>
        <v>69693.657908160007</v>
      </c>
      <c r="BI112" s="80">
        <f>IF(Table143[[#This Row],[APS3 Min]]&gt;M$26,Table143[[#This Row],[APS3 Min]]*1.034,M$26*1.034)</f>
        <v>71935.035057600006</v>
      </c>
      <c r="BJ112" s="80">
        <f>IF(Table143[[#This Row],[APS3 Max]]&gt;N$26,Table143[[#This Row],[APS3 Max]]*1.034,N$26*1.034)</f>
        <v>77634.473167680015</v>
      </c>
      <c r="BK112" s="80">
        <f>IF(Table143[[#This Row],[APS4 Min]]&gt;O$26,Table143[[#This Row],[APS4 Min]]*1.034,O$26*1.034)</f>
        <v>80168.300921279995</v>
      </c>
      <c r="BL112" s="80">
        <f>IF(Table143[[#This Row],[APS4 Max]]&gt;P$26,Table143[[#This Row],[APS4 Max]]*1.034,P$26*1.034)</f>
        <v>87045.355013759996</v>
      </c>
      <c r="BM112" s="80">
        <f>IF(Table143[[#This Row],[APS5 Min]]&gt;Q$26,Table143[[#This Row],[APS5 Min]]*1.034,Q$26*1.034)</f>
        <v>89238.734544960011</v>
      </c>
      <c r="BN112" s="80">
        <f>IF(Table143[[#This Row],[APS5 Max]]&gt;R$26,Table143[[#This Row],[APS5 Max]]*1.034,R$26*1.034)</f>
        <v>96152.624018880015</v>
      </c>
      <c r="BO112" s="80">
        <f>IF(Table143[[#This Row],[APS6 Min]]&gt;S$26,Table143[[#This Row],[APS6 Min]]*1.034,S$26*1.034)</f>
        <v>99507.992400960007</v>
      </c>
      <c r="BP112" s="80">
        <f>IF(Table143[[#This Row],[APS6 Max]]&gt;T$26,Table143[[#This Row],[APS6 Max]]*1.034,T$26*1.034)</f>
        <v>116758.11315168002</v>
      </c>
      <c r="BQ112" s="80">
        <f>IF(Table143[[#This Row],[EL1 Min]]&gt;U$26,Table143[[#This Row],[EL1 Min]]*1.034,U$26*1.034)</f>
        <v>123625.12123104002</v>
      </c>
      <c r="BR112" s="80">
        <f>IF(Table143[[#This Row],[EL1 Max]]&gt;V$26,Table143[[#This Row],[EL1 Max]]*1.034,V$26*1.034)</f>
        <v>145601.33304288003</v>
      </c>
      <c r="BS112" s="80">
        <f>IF(Table143[[#This Row],[EL2 Min]]&gt;W$26,Table143[[#This Row],[EL2 Min]]*1.034,W$26*1.034)</f>
        <v>150356.44591968</v>
      </c>
      <c r="BT112" s="80">
        <f>IF(Table143[[#This Row],[EL2 Max]]&gt;X$26,Table143[[#This Row],[EL2 Max]]*1.034,X$26*1.034)</f>
        <v>170756.54989536002</v>
      </c>
    </row>
    <row r="113" spans="2:72" x14ac:dyDescent="0.3">
      <c r="B113" s="78" t="s">
        <v>137</v>
      </c>
      <c r="C113" s="80">
        <v>50158</v>
      </c>
      <c r="D113" s="79">
        <v>55089</v>
      </c>
      <c r="E113" s="80">
        <v>56642</v>
      </c>
      <c r="F113" s="79">
        <v>62531</v>
      </c>
      <c r="G113" s="80">
        <v>64622</v>
      </c>
      <c r="H113" s="79">
        <v>69778</v>
      </c>
      <c r="I113" s="80">
        <v>71600</v>
      </c>
      <c r="J113" s="79">
        <v>77807</v>
      </c>
      <c r="K113" s="80">
        <v>79935</v>
      </c>
      <c r="L113" s="79">
        <v>84757</v>
      </c>
      <c r="M113" s="80">
        <v>88466</v>
      </c>
      <c r="N113" s="79">
        <v>99155</v>
      </c>
      <c r="O113" s="80">
        <v>113631</v>
      </c>
      <c r="P113" s="79">
        <v>119891</v>
      </c>
      <c r="Q113" s="80">
        <v>134056</v>
      </c>
      <c r="R113" s="81">
        <v>150647</v>
      </c>
      <c r="S113" s="77"/>
      <c r="T113" s="78" t="s">
        <v>137</v>
      </c>
      <c r="U113" s="80">
        <v>52164.32</v>
      </c>
      <c r="V113" s="79">
        <v>57292.560000000005</v>
      </c>
      <c r="W113" s="80">
        <v>58907.68</v>
      </c>
      <c r="X113" s="79">
        <v>65032.240000000005</v>
      </c>
      <c r="Y113" s="80">
        <v>67206.880000000005</v>
      </c>
      <c r="Z113" s="79">
        <v>72569.119999999995</v>
      </c>
      <c r="AA113" s="80">
        <v>74464</v>
      </c>
      <c r="AB113" s="79">
        <v>80919.28</v>
      </c>
      <c r="AC113" s="80">
        <v>83132.400000000009</v>
      </c>
      <c r="AD113" s="79">
        <v>88147.28</v>
      </c>
      <c r="AE113" s="80">
        <v>92004.64</v>
      </c>
      <c r="AF113" s="79">
        <v>103121.2</v>
      </c>
      <c r="AG113" s="80">
        <v>118176.24</v>
      </c>
      <c r="AH113" s="79">
        <v>124686.64</v>
      </c>
      <c r="AI113" s="80">
        <v>139418.23999999999</v>
      </c>
      <c r="AJ113" s="81">
        <v>156672.88</v>
      </c>
      <c r="AK113" s="77"/>
      <c r="AL113" s="78" t="s">
        <v>137</v>
      </c>
      <c r="AM113" s="73">
        <f>IF(Table145[[#This Row],[APS1 Min]]&gt;I$25,Table145[[#This Row],[APS1 Min]]*1.038,I$25*1.038)</f>
        <v>54146.564160000002</v>
      </c>
      <c r="AN113" s="73">
        <f>IF(Table145[[#This Row],[APS1 Max]]&gt;J$25,Table145[[#This Row],[APS1 Max]]*1.038,J$25*1.038)</f>
        <v>59469.677280000004</v>
      </c>
      <c r="AO113" s="73">
        <f>IF(Table145[[#This Row],[APS2 Min]]&gt;K$25,Table145[[#This Row],[APS2 Min]]*1.038,K$25*1.038)</f>
        <v>61146.171840000003</v>
      </c>
      <c r="AP113" s="73">
        <f>IF(Table145[[#This Row],[APS2 Max]]&gt;L$25,Table145[[#This Row],[APS2 Max]]*1.038,L$25*1.038)</f>
        <v>67503.465120000008</v>
      </c>
      <c r="AQ113" s="73">
        <f>IF(Table145[[#This Row],[APS3 Min]]&gt;M$25,Table145[[#This Row],[APS3 Min]]*1.038,M$25*1.038)</f>
        <v>69760.741440000013</v>
      </c>
      <c r="AR113" s="73">
        <f>IF(Table145[[#This Row],[APS3 Max]]&gt;N$25,Table145[[#This Row],[APS3 Max]]*1.038,N$25*1.038)</f>
        <v>75326.74656</v>
      </c>
      <c r="AS113" s="73">
        <f>IF(Table145[[#This Row],[APS4 Min]]&gt;O$25,Table145[[#This Row],[APS4 Min]]*1.038,O$25*1.038)</f>
        <v>77293.631999999998</v>
      </c>
      <c r="AT113" s="73">
        <f>IF(Table145[[#This Row],[APS4 Max]]&gt;P$25,Table145[[#This Row],[APS4 Max]]*1.038,P$25*1.038)</f>
        <v>83994.212639999998</v>
      </c>
      <c r="AU113" s="73">
        <f>IF(Table145[[#This Row],[APS5 Min]]&gt;Q$25,Table145[[#This Row],[APS5 Min]]*1.038,Q$25*1.038)</f>
        <v>86291.431200000006</v>
      </c>
      <c r="AV113" s="73">
        <f>IF(Table145[[#This Row],[APS5 Max]]&gt;R$25,Table145[[#This Row],[APS5 Max]]*1.038,R$25*1.038)</f>
        <v>91496.876640000002</v>
      </c>
      <c r="AW113" s="73">
        <f>IF(Table145[[#This Row],[APS6 Min]]&gt;S$25,Table145[[#This Row],[APS6 Min]]*1.038,S$25*1.038)</f>
        <v>95500.816319999998</v>
      </c>
      <c r="AX113" s="73">
        <f>IF(Table145[[#This Row],[APS6 Max]]&gt;T$25,Table145[[#This Row],[APS6 Max]]*1.038,T$25*1.038)</f>
        <v>107039.80560000001</v>
      </c>
      <c r="AY113" s="73">
        <f>IF(Table145[[#This Row],[EL1 Min]]&gt;U$25,Table145[[#This Row],[EL1 Min]]*1.038,U$25*1.038)</f>
        <v>122666.93712</v>
      </c>
      <c r="AZ113" s="73">
        <f>IF(Table145[[#This Row],[EL1 Max]]&gt;V$25,Table145[[#This Row],[EL1 Max]]*1.038,V$25*1.038)</f>
        <v>129424.73232000001</v>
      </c>
      <c r="BA113" s="73">
        <f>IF(Table145[[#This Row],[EL2 Min]]&gt;W$25,Table145[[#This Row],[EL2 Min]]*1.038,W$25*1.038)</f>
        <v>144716.13311999998</v>
      </c>
      <c r="BB113" s="73">
        <f>IF(Table145[[#This Row],[EL2 Max]]&gt;X$25,Table145[[#This Row],[EL2 Max]]*1.038,X$25*1.038)</f>
        <v>162626.44944</v>
      </c>
      <c r="BD113" s="78" t="s">
        <v>137</v>
      </c>
      <c r="BE113" s="80">
        <f>IF(Table143[[#This Row],[APS1 Min]]&gt;I$26,Table143[[#This Row],[APS1 Min]]*1.034,I$26*1.034)</f>
        <v>56369.295840000006</v>
      </c>
      <c r="BF113" s="80">
        <f>IF(Table143[[#This Row],[APS1 Max]]&gt;J$26,Table143[[#This Row],[APS1 Max]]*1.034,J$26*1.034)</f>
        <v>61491.646307520008</v>
      </c>
      <c r="BG113" s="80">
        <f>IF(Table143[[#This Row],[APS2 Min]]&gt;K$26,Table143[[#This Row],[APS2 Min]]*1.034,K$26*1.034)</f>
        <v>63225.141682560003</v>
      </c>
      <c r="BH113" s="80">
        <f>IF(Table143[[#This Row],[APS2 Max]]&gt;L$26,Table143[[#This Row],[APS2 Max]]*1.034,L$26*1.034)</f>
        <v>69798.582934080012</v>
      </c>
      <c r="BI113" s="80">
        <f>IF(Table143[[#This Row],[APS3 Min]]&gt;M$26,Table143[[#This Row],[APS3 Min]]*1.034,M$26*1.034)</f>
        <v>72132.60664896002</v>
      </c>
      <c r="BJ113" s="80">
        <f>IF(Table143[[#This Row],[APS3 Max]]&gt;N$26,Table143[[#This Row],[APS3 Max]]*1.034,N$26*1.034)</f>
        <v>77887.855943040006</v>
      </c>
      <c r="BK113" s="80">
        <f>IF(Table143[[#This Row],[APS4 Min]]&gt;O$26,Table143[[#This Row],[APS4 Min]]*1.034,O$26*1.034)</f>
        <v>79921.615487999996</v>
      </c>
      <c r="BL113" s="80">
        <f>IF(Table143[[#This Row],[APS4 Max]]&gt;P$26,Table143[[#This Row],[APS4 Max]]*1.034,P$26*1.034)</f>
        <v>86850.015869759998</v>
      </c>
      <c r="BM113" s="80">
        <f>IF(Table143[[#This Row],[APS5 Min]]&gt;Q$26,Table143[[#This Row],[APS5 Min]]*1.034,Q$26*1.034)</f>
        <v>89225.339860800013</v>
      </c>
      <c r="BN113" s="80">
        <f>IF(Table143[[#This Row],[APS5 Max]]&gt;R$26,Table143[[#This Row],[APS5 Max]]*1.034,R$26*1.034)</f>
        <v>94930.403738227193</v>
      </c>
      <c r="BO113" s="80">
        <f>IF(Table143[[#This Row],[APS6 Min]]&gt;S$26,Table143[[#This Row],[APS6 Min]]*1.034,S$26*1.034)</f>
        <v>98747.844074880006</v>
      </c>
      <c r="BP113" s="80">
        <f>IF(Table143[[#This Row],[APS6 Max]]&gt;T$26,Table143[[#This Row],[APS6 Max]]*1.034,T$26*1.034)</f>
        <v>110679.15899040001</v>
      </c>
      <c r="BQ113" s="80">
        <f>IF(Table143[[#This Row],[EL1 Min]]&gt;U$26,Table143[[#This Row],[EL1 Min]]*1.034,U$26*1.034)</f>
        <v>126837.61298208001</v>
      </c>
      <c r="BR113" s="80">
        <f>IF(Table143[[#This Row],[EL1 Max]]&gt;V$26,Table143[[#This Row],[EL1 Max]]*1.034,V$26*1.034)</f>
        <v>133825.17321888002</v>
      </c>
      <c r="BS113" s="80">
        <f>IF(Table143[[#This Row],[EL2 Min]]&gt;W$26,Table143[[#This Row],[EL2 Min]]*1.034,W$26*1.034)</f>
        <v>149636.48164607998</v>
      </c>
      <c r="BT113" s="80">
        <f>IF(Table143[[#This Row],[EL2 Max]]&gt;X$26,Table143[[#This Row],[EL2 Max]]*1.034,X$26*1.034)</f>
        <v>168155.74872095999</v>
      </c>
    </row>
    <row r="114" spans="2:72" x14ac:dyDescent="0.3">
      <c r="B114" s="78" t="s">
        <v>138</v>
      </c>
      <c r="C114" s="80">
        <v>50158</v>
      </c>
      <c r="D114" s="79">
        <v>55861</v>
      </c>
      <c r="E114" s="80">
        <v>57290</v>
      </c>
      <c r="F114" s="79">
        <v>61831</v>
      </c>
      <c r="G114" s="80">
        <v>63508</v>
      </c>
      <c r="H114" s="79">
        <v>68543</v>
      </c>
      <c r="I114" s="80">
        <v>73032</v>
      </c>
      <c r="J114" s="79">
        <v>77599</v>
      </c>
      <c r="K114" s="80">
        <v>81419</v>
      </c>
      <c r="L114" s="79">
        <v>86076</v>
      </c>
      <c r="M114" s="80">
        <v>89781</v>
      </c>
      <c r="N114" s="79">
        <v>98866</v>
      </c>
      <c r="O114" s="80">
        <v>113148</v>
      </c>
      <c r="P114" s="79">
        <v>121034</v>
      </c>
      <c r="Q114" s="80">
        <v>131425</v>
      </c>
      <c r="R114" s="81">
        <v>149988</v>
      </c>
      <c r="S114" s="77"/>
      <c r="T114" s="78" t="s">
        <v>138</v>
      </c>
      <c r="U114" s="80">
        <v>52164.32</v>
      </c>
      <c r="V114" s="79">
        <v>58095.44</v>
      </c>
      <c r="W114" s="80">
        <v>59581.599999999999</v>
      </c>
      <c r="X114" s="79">
        <v>64304.240000000005</v>
      </c>
      <c r="Y114" s="80">
        <v>66048.320000000007</v>
      </c>
      <c r="Z114" s="79">
        <v>71284.72</v>
      </c>
      <c r="AA114" s="80">
        <v>75953.279999999999</v>
      </c>
      <c r="AB114" s="79">
        <v>80702.960000000006</v>
      </c>
      <c r="AC114" s="80">
        <v>84675.760000000009</v>
      </c>
      <c r="AD114" s="79">
        <v>89519.040000000008</v>
      </c>
      <c r="AE114" s="80">
        <v>93372.24</v>
      </c>
      <c r="AF114" s="79">
        <v>102820.64</v>
      </c>
      <c r="AG114" s="80">
        <v>117673.92</v>
      </c>
      <c r="AH114" s="79">
        <v>125875.36</v>
      </c>
      <c r="AI114" s="80">
        <v>136682</v>
      </c>
      <c r="AJ114" s="81">
        <v>155987.52000000002</v>
      </c>
      <c r="AK114" s="77"/>
      <c r="AL114" s="78" t="s">
        <v>138</v>
      </c>
      <c r="AM114" s="73">
        <f>IF(Table145[[#This Row],[APS1 Min]]&gt;I$25,Table145[[#This Row],[APS1 Min]]*1.038,I$25*1.038)</f>
        <v>54146.564160000002</v>
      </c>
      <c r="AN114" s="73">
        <f>IF(Table145[[#This Row],[APS1 Max]]&gt;J$25,Table145[[#This Row],[APS1 Max]]*1.038,J$25*1.038)</f>
        <v>60303.066720000003</v>
      </c>
      <c r="AO114" s="73">
        <f>IF(Table145[[#This Row],[APS2 Min]]&gt;K$25,Table145[[#This Row],[APS2 Min]]*1.038,K$25*1.038)</f>
        <v>61845.700799999999</v>
      </c>
      <c r="AP114" s="73">
        <f>IF(Table145[[#This Row],[APS2 Max]]&gt;L$25,Table145[[#This Row],[APS2 Max]]*1.038,L$25*1.038)</f>
        <v>66747.801120000004</v>
      </c>
      <c r="AQ114" s="73">
        <f>IF(Table145[[#This Row],[APS3 Min]]&gt;M$25,Table145[[#This Row],[APS3 Min]]*1.038,M$25*1.038)</f>
        <v>68558.156160000013</v>
      </c>
      <c r="AR114" s="73">
        <f>IF(Table145[[#This Row],[APS3 Max]]&gt;N$25,Table145[[#This Row],[APS3 Max]]*1.038,N$25*1.038)</f>
        <v>73993.53936000001</v>
      </c>
      <c r="AS114" s="73">
        <f>IF(Table145[[#This Row],[APS4 Min]]&gt;O$25,Table145[[#This Row],[APS4 Min]]*1.038,O$25*1.038)</f>
        <v>78839.504639999999</v>
      </c>
      <c r="AT114" s="73">
        <f>IF(Table145[[#This Row],[APS4 Max]]&gt;P$25,Table145[[#This Row],[APS4 Max]]*1.038,P$25*1.038)</f>
        <v>83769.672480000008</v>
      </c>
      <c r="AU114" s="73">
        <f>IF(Table145[[#This Row],[APS5 Min]]&gt;Q$25,Table145[[#This Row],[APS5 Min]]*1.038,Q$25*1.038)</f>
        <v>87893.438880000016</v>
      </c>
      <c r="AV114" s="73">
        <f>IF(Table145[[#This Row],[APS5 Max]]&gt;R$25,Table145[[#This Row],[APS5 Max]]*1.038,R$25*1.038)</f>
        <v>92920.763520000008</v>
      </c>
      <c r="AW114" s="73">
        <f>IF(Table145[[#This Row],[APS6 Min]]&gt;S$25,Table145[[#This Row],[APS6 Min]]*1.038,S$25*1.038)</f>
        <v>96920.385120000006</v>
      </c>
      <c r="AX114" s="73">
        <f>IF(Table145[[#This Row],[APS6 Max]]&gt;T$25,Table145[[#This Row],[APS6 Max]]*1.038,T$25*1.038)</f>
        <v>106727.82432</v>
      </c>
      <c r="AY114" s="73">
        <f>IF(Table145[[#This Row],[EL1 Min]]&gt;U$25,Table145[[#This Row],[EL1 Min]]*1.038,U$25*1.038)</f>
        <v>122145.52896</v>
      </c>
      <c r="AZ114" s="73">
        <f>IF(Table145[[#This Row],[EL1 Max]]&gt;V$25,Table145[[#This Row],[EL1 Max]]*1.038,V$25*1.038)</f>
        <v>130658.62368</v>
      </c>
      <c r="BA114" s="73">
        <f>IF(Table145[[#This Row],[EL2 Min]]&gt;W$25,Table145[[#This Row],[EL2 Min]]*1.038,W$25*1.038)</f>
        <v>141875.916</v>
      </c>
      <c r="BB114" s="73">
        <f>IF(Table145[[#This Row],[EL2 Max]]&gt;X$25,Table145[[#This Row],[EL2 Max]]*1.038,X$25*1.038)</f>
        <v>161915.04576000004</v>
      </c>
      <c r="BD114" s="78" t="s">
        <v>138</v>
      </c>
      <c r="BE114" s="80">
        <f>IF(Table143[[#This Row],[APS1 Min]]&gt;I$26,Table143[[#This Row],[APS1 Min]]*1.034,I$26*1.034)</f>
        <v>56369.295840000006</v>
      </c>
      <c r="BF114" s="80">
        <f>IF(Table143[[#This Row],[APS1 Max]]&gt;J$26,Table143[[#This Row],[APS1 Max]]*1.034,J$26*1.034)</f>
        <v>62353.370988480005</v>
      </c>
      <c r="BG114" s="80">
        <f>IF(Table143[[#This Row],[APS2 Min]]&gt;K$26,Table143[[#This Row],[APS2 Min]]*1.034,K$26*1.034)</f>
        <v>63948.454627200001</v>
      </c>
      <c r="BH114" s="80">
        <f>IF(Table143[[#This Row],[APS2 Max]]&gt;L$26,Table143[[#This Row],[APS2 Max]]*1.034,L$26*1.034)</f>
        <v>69017.226358080006</v>
      </c>
      <c r="BI114" s="80">
        <f>IF(Table143[[#This Row],[APS3 Min]]&gt;M$26,Table143[[#This Row],[APS3 Min]]*1.034,M$26*1.034)</f>
        <v>70889.133469440014</v>
      </c>
      <c r="BJ114" s="80">
        <f>IF(Table143[[#This Row],[APS3 Max]]&gt;N$26,Table143[[#This Row],[APS3 Max]]*1.034,N$26*1.034)</f>
        <v>76509.319698240011</v>
      </c>
      <c r="BK114" s="80">
        <f>IF(Table143[[#This Row],[APS4 Min]]&gt;O$26,Table143[[#This Row],[APS4 Min]]*1.034,O$26*1.034)</f>
        <v>81520.047797759995</v>
      </c>
      <c r="BL114" s="80">
        <f>IF(Table143[[#This Row],[APS4 Max]]&gt;P$26,Table143[[#This Row],[APS4 Max]]*1.034,P$26*1.034)</f>
        <v>86617.841344320012</v>
      </c>
      <c r="BM114" s="80">
        <f>IF(Table143[[#This Row],[APS5 Min]]&gt;Q$26,Table143[[#This Row],[APS5 Min]]*1.034,Q$26*1.034)</f>
        <v>90881.81580192002</v>
      </c>
      <c r="BN114" s="80">
        <f>IF(Table143[[#This Row],[APS5 Max]]&gt;R$26,Table143[[#This Row],[APS5 Max]]*1.034,R$26*1.034)</f>
        <v>96080.069479680009</v>
      </c>
      <c r="BO114" s="80">
        <f>IF(Table143[[#This Row],[APS6 Min]]&gt;S$26,Table143[[#This Row],[APS6 Min]]*1.034,S$26*1.034)</f>
        <v>100215.67821408001</v>
      </c>
      <c r="BP114" s="80">
        <f>IF(Table143[[#This Row],[APS6 Max]]&gt;T$26,Table143[[#This Row],[APS6 Max]]*1.034,T$26*1.034)</f>
        <v>110356.57034688001</v>
      </c>
      <c r="BQ114" s="80">
        <f>IF(Table143[[#This Row],[EL1 Min]]&gt;U$26,Table143[[#This Row],[EL1 Min]]*1.034,U$26*1.034)</f>
        <v>126298.47694464</v>
      </c>
      <c r="BR114" s="80">
        <f>IF(Table143[[#This Row],[EL1 Max]]&gt;V$26,Table143[[#This Row],[EL1 Max]]*1.034,V$26*1.034)</f>
        <v>135101.01688512001</v>
      </c>
      <c r="BS114" s="80">
        <f>IF(Table143[[#This Row],[EL2 Min]]&gt;W$26,Table143[[#This Row],[EL2 Min]]*1.034,W$26*1.034)</f>
        <v>146699.69714400001</v>
      </c>
      <c r="BT114" s="80">
        <f>IF(Table143[[#This Row],[EL2 Max]]&gt;X$26,Table143[[#This Row],[EL2 Max]]*1.034,X$26*1.034)</f>
        <v>167420.15731584004</v>
      </c>
    </row>
    <row r="115" spans="2:72" x14ac:dyDescent="0.3">
      <c r="B115" s="78" t="s">
        <v>139</v>
      </c>
      <c r="C115" s="80">
        <v>54449</v>
      </c>
      <c r="D115" s="79">
        <v>56582</v>
      </c>
      <c r="E115" s="80">
        <v>61695</v>
      </c>
      <c r="F115" s="79">
        <v>67520</v>
      </c>
      <c r="G115" s="80">
        <v>69365</v>
      </c>
      <c r="H115" s="79">
        <v>74767</v>
      </c>
      <c r="I115" s="80">
        <v>77180</v>
      </c>
      <c r="J115" s="79">
        <v>83715</v>
      </c>
      <c r="K115" s="80">
        <v>85987</v>
      </c>
      <c r="L115" s="79">
        <v>91102</v>
      </c>
      <c r="M115" s="80">
        <v>93090</v>
      </c>
      <c r="N115" s="79">
        <v>107015</v>
      </c>
      <c r="O115" s="80">
        <v>118379</v>
      </c>
      <c r="P115" s="79">
        <v>127756</v>
      </c>
      <c r="Q115" s="80">
        <v>136421</v>
      </c>
      <c r="R115" s="81">
        <v>159580</v>
      </c>
      <c r="S115" s="77"/>
      <c r="T115" s="78" t="s">
        <v>139</v>
      </c>
      <c r="U115" s="80">
        <v>56626.96</v>
      </c>
      <c r="V115" s="79">
        <v>58845.279999999999</v>
      </c>
      <c r="W115" s="80">
        <v>64162.8</v>
      </c>
      <c r="X115" s="79">
        <v>70220.800000000003</v>
      </c>
      <c r="Y115" s="80">
        <v>72139.600000000006</v>
      </c>
      <c r="Z115" s="79">
        <v>77757.680000000008</v>
      </c>
      <c r="AA115" s="80">
        <v>80267.199999999997</v>
      </c>
      <c r="AB115" s="79">
        <v>87063.6</v>
      </c>
      <c r="AC115" s="80">
        <v>89426.48</v>
      </c>
      <c r="AD115" s="79">
        <v>94746.08</v>
      </c>
      <c r="AE115" s="80">
        <v>96813.6</v>
      </c>
      <c r="AF115" s="79">
        <v>111295.6</v>
      </c>
      <c r="AG115" s="80">
        <v>123114.16</v>
      </c>
      <c r="AH115" s="79">
        <v>132866.23999999999</v>
      </c>
      <c r="AI115" s="80">
        <v>141877.84</v>
      </c>
      <c r="AJ115" s="81">
        <v>165963.20000000001</v>
      </c>
      <c r="AK115" s="77"/>
      <c r="AL115" s="78" t="s">
        <v>139</v>
      </c>
      <c r="AM115" s="73">
        <f>IF(Table145[[#This Row],[APS1 Min]]&gt;I$25,Table145[[#This Row],[APS1 Min]]*1.038,I$25*1.038)</f>
        <v>58778.784480000002</v>
      </c>
      <c r="AN115" s="73">
        <f>IF(Table145[[#This Row],[APS1 Max]]&gt;J$25,Table145[[#This Row],[APS1 Max]]*1.038,J$25*1.038)</f>
        <v>61081.40064</v>
      </c>
      <c r="AO115" s="73">
        <f>IF(Table145[[#This Row],[APS2 Min]]&gt;K$25,Table145[[#This Row],[APS2 Min]]*1.038,K$25*1.038)</f>
        <v>66600.986400000009</v>
      </c>
      <c r="AP115" s="73">
        <f>IF(Table145[[#This Row],[APS2 Max]]&gt;L$25,Table145[[#This Row],[APS2 Max]]*1.038,L$25*1.038)</f>
        <v>72889.190400000007</v>
      </c>
      <c r="AQ115" s="73">
        <f>IF(Table145[[#This Row],[APS3 Min]]&gt;M$25,Table145[[#This Row],[APS3 Min]]*1.038,M$25*1.038)</f>
        <v>74880.904800000004</v>
      </c>
      <c r="AR115" s="73">
        <f>IF(Table145[[#This Row],[APS3 Max]]&gt;N$25,Table145[[#This Row],[APS3 Max]]*1.038,N$25*1.038)</f>
        <v>80712.471840000013</v>
      </c>
      <c r="AS115" s="73">
        <f>IF(Table145[[#This Row],[APS4 Min]]&gt;O$25,Table145[[#This Row],[APS4 Min]]*1.038,O$25*1.038)</f>
        <v>83317.353600000002</v>
      </c>
      <c r="AT115" s="73">
        <f>IF(Table145[[#This Row],[APS4 Max]]&gt;P$25,Table145[[#This Row],[APS4 Max]]*1.038,P$25*1.038)</f>
        <v>90372.016800000012</v>
      </c>
      <c r="AU115" s="73">
        <f>IF(Table145[[#This Row],[APS5 Min]]&gt;Q$25,Table145[[#This Row],[APS5 Min]]*1.038,Q$25*1.038)</f>
        <v>92824.686239999995</v>
      </c>
      <c r="AV115" s="73">
        <f>IF(Table145[[#This Row],[APS5 Max]]&gt;R$25,Table145[[#This Row],[APS5 Max]]*1.038,R$25*1.038)</f>
        <v>98346.43104000001</v>
      </c>
      <c r="AW115" s="73">
        <f>IF(Table145[[#This Row],[APS6 Min]]&gt;S$25,Table145[[#This Row],[APS6 Min]]*1.038,S$25*1.038)</f>
        <v>100492.51680000001</v>
      </c>
      <c r="AX115" s="73">
        <f>IF(Table145[[#This Row],[APS6 Max]]&gt;T$25,Table145[[#This Row],[APS6 Max]]*1.038,T$25*1.038)</f>
        <v>115524.8328</v>
      </c>
      <c r="AY115" s="73">
        <f>IF(Table145[[#This Row],[EL1 Min]]&gt;U$25,Table145[[#This Row],[EL1 Min]]*1.038,U$25*1.038)</f>
        <v>127792.49808</v>
      </c>
      <c r="AZ115" s="73">
        <f>IF(Table145[[#This Row],[EL1 Max]]&gt;V$25,Table145[[#This Row],[EL1 Max]]*1.038,V$25*1.038)</f>
        <v>137915.15711999999</v>
      </c>
      <c r="BA115" s="73">
        <f>IF(Table145[[#This Row],[EL2 Min]]&gt;W$25,Table145[[#This Row],[EL2 Min]]*1.038,W$25*1.038)</f>
        <v>147269.19792000001</v>
      </c>
      <c r="BB115" s="73">
        <f>IF(Table145[[#This Row],[EL2 Max]]&gt;X$25,Table145[[#This Row],[EL2 Max]]*1.038,X$25*1.038)</f>
        <v>172269.80160000001</v>
      </c>
      <c r="BD115" s="78" t="s">
        <v>139</v>
      </c>
      <c r="BE115" s="80">
        <f>IF(Table143[[#This Row],[APS1 Min]]&gt;I$26,Table143[[#This Row],[APS1 Min]]*1.034,I$26*1.034)</f>
        <v>60777.263152320003</v>
      </c>
      <c r="BF115" s="80">
        <f>IF(Table143[[#This Row],[APS1 Max]]&gt;J$26,Table143[[#This Row],[APS1 Max]]*1.034,J$26*1.034)</f>
        <v>63158.168261760002</v>
      </c>
      <c r="BG115" s="80">
        <f>IF(Table143[[#This Row],[APS2 Min]]&gt;K$26,Table143[[#This Row],[APS2 Min]]*1.034,K$26*1.034)</f>
        <v>68865.419937600018</v>
      </c>
      <c r="BH115" s="80">
        <f>IF(Table143[[#This Row],[APS2 Max]]&gt;L$26,Table143[[#This Row],[APS2 Max]]*1.034,L$26*1.034)</f>
        <v>75367.422873600008</v>
      </c>
      <c r="BI115" s="80">
        <f>IF(Table143[[#This Row],[APS3 Min]]&gt;M$26,Table143[[#This Row],[APS3 Min]]*1.034,M$26*1.034)</f>
        <v>77426.855563200006</v>
      </c>
      <c r="BJ115" s="80">
        <f>IF(Table143[[#This Row],[APS3 Max]]&gt;N$26,Table143[[#This Row],[APS3 Max]]*1.034,N$26*1.034)</f>
        <v>83456.695882560016</v>
      </c>
      <c r="BK115" s="80">
        <f>IF(Table143[[#This Row],[APS4 Min]]&gt;O$26,Table143[[#This Row],[APS4 Min]]*1.034,O$26*1.034)</f>
        <v>86150.143622400006</v>
      </c>
      <c r="BL115" s="80">
        <f>IF(Table143[[#This Row],[APS4 Max]]&gt;P$26,Table143[[#This Row],[APS4 Max]]*1.034,P$26*1.034)</f>
        <v>93444.665371200012</v>
      </c>
      <c r="BM115" s="80">
        <f>IF(Table143[[#This Row],[APS5 Min]]&gt;Q$26,Table143[[#This Row],[APS5 Min]]*1.034,Q$26*1.034)</f>
        <v>95980.725572159994</v>
      </c>
      <c r="BN115" s="80">
        <f>IF(Table143[[#This Row],[APS5 Max]]&gt;R$26,Table143[[#This Row],[APS5 Max]]*1.034,R$26*1.034)</f>
        <v>101690.20969536001</v>
      </c>
      <c r="BO115" s="80">
        <f>IF(Table143[[#This Row],[APS6 Min]]&gt;S$26,Table143[[#This Row],[APS6 Min]]*1.034,S$26*1.034)</f>
        <v>103909.26237120002</v>
      </c>
      <c r="BP115" s="80">
        <f>IF(Table143[[#This Row],[APS6 Max]]&gt;T$26,Table143[[#This Row],[APS6 Max]]*1.034,T$26*1.034)</f>
        <v>119452.6771152</v>
      </c>
      <c r="BQ115" s="80">
        <f>IF(Table143[[#This Row],[EL1 Min]]&gt;U$26,Table143[[#This Row],[EL1 Min]]*1.034,U$26*1.034)</f>
        <v>132137.44301472002</v>
      </c>
      <c r="BR115" s="80">
        <f>IF(Table143[[#This Row],[EL1 Max]]&gt;V$26,Table143[[#This Row],[EL1 Max]]*1.034,V$26*1.034)</f>
        <v>142604.27246208</v>
      </c>
      <c r="BS115" s="80">
        <f>IF(Table143[[#This Row],[EL2 Min]]&gt;W$26,Table143[[#This Row],[EL2 Min]]*1.034,W$26*1.034)</f>
        <v>152276.35064928001</v>
      </c>
      <c r="BT115" s="80">
        <f>IF(Table143[[#This Row],[EL2 Max]]&gt;X$26,Table143[[#This Row],[EL2 Max]]*1.034,X$26*1.034)</f>
        <v>178126.9748544</v>
      </c>
    </row>
    <row r="116" spans="2:72" x14ac:dyDescent="0.3">
      <c r="B116" s="78" t="s">
        <v>140</v>
      </c>
      <c r="C116" s="80">
        <v>52353</v>
      </c>
      <c r="D116" s="79">
        <v>56085</v>
      </c>
      <c r="E116" s="80">
        <v>57462</v>
      </c>
      <c r="F116" s="79">
        <v>63898</v>
      </c>
      <c r="G116" s="80">
        <v>65740</v>
      </c>
      <c r="H116" s="79">
        <v>70795</v>
      </c>
      <c r="I116" s="80">
        <v>73095</v>
      </c>
      <c r="J116" s="79">
        <v>79529</v>
      </c>
      <c r="K116" s="80">
        <v>81369</v>
      </c>
      <c r="L116" s="79">
        <v>88265</v>
      </c>
      <c r="M116" s="80">
        <v>92860</v>
      </c>
      <c r="N116" s="79">
        <v>104354</v>
      </c>
      <c r="O116" s="80">
        <v>112169</v>
      </c>
      <c r="P116" s="79">
        <v>125043</v>
      </c>
      <c r="Q116" s="80">
        <v>130556</v>
      </c>
      <c r="R116" s="81">
        <v>148759</v>
      </c>
      <c r="S116" s="77"/>
      <c r="T116" s="78" t="s">
        <v>140</v>
      </c>
      <c r="U116" s="80">
        <v>54447.12</v>
      </c>
      <c r="V116" s="79">
        <v>58328.4</v>
      </c>
      <c r="W116" s="80">
        <v>59760.480000000003</v>
      </c>
      <c r="X116" s="79">
        <v>66453.919999999998</v>
      </c>
      <c r="Y116" s="80">
        <v>68369.600000000006</v>
      </c>
      <c r="Z116" s="79">
        <v>73626.8</v>
      </c>
      <c r="AA116" s="80">
        <v>76018.8</v>
      </c>
      <c r="AB116" s="79">
        <v>82710.16</v>
      </c>
      <c r="AC116" s="80">
        <v>84623.760000000009</v>
      </c>
      <c r="AD116" s="79">
        <v>91795.6</v>
      </c>
      <c r="AE116" s="80">
        <v>96574.400000000009</v>
      </c>
      <c r="AF116" s="79">
        <v>108528.16</v>
      </c>
      <c r="AG116" s="80">
        <v>116655.76000000001</v>
      </c>
      <c r="AH116" s="79">
        <v>130044.72</v>
      </c>
      <c r="AI116" s="80">
        <v>135778.23999999999</v>
      </c>
      <c r="AJ116" s="81">
        <v>154709.36000000002</v>
      </c>
      <c r="AK116" s="77"/>
      <c r="AL116" s="78" t="s">
        <v>140</v>
      </c>
      <c r="AM116" s="73">
        <f>IF(Table145[[#This Row],[APS1 Min]]&gt;I$25,Table145[[#This Row],[APS1 Min]]*1.038,I$25*1.038)</f>
        <v>56516.110560000001</v>
      </c>
      <c r="AN116" s="73">
        <f>IF(Table145[[#This Row],[APS1 Max]]&gt;J$25,Table145[[#This Row],[APS1 Max]]*1.038,J$25*1.038)</f>
        <v>60544.879200000003</v>
      </c>
      <c r="AO116" s="73">
        <f>IF(Table145[[#This Row],[APS2 Min]]&gt;K$25,Table145[[#This Row],[APS2 Min]]*1.038,K$25*1.038)</f>
        <v>62031.378240000005</v>
      </c>
      <c r="AP116" s="73">
        <f>IF(Table145[[#This Row],[APS2 Max]]&gt;L$25,Table145[[#This Row],[APS2 Max]]*1.038,L$25*1.038)</f>
        <v>68979.168959999995</v>
      </c>
      <c r="AQ116" s="73">
        <f>IF(Table145[[#This Row],[APS3 Min]]&gt;M$25,Table145[[#This Row],[APS3 Min]]*1.038,M$25*1.038)</f>
        <v>70967.644800000009</v>
      </c>
      <c r="AR116" s="73">
        <f>IF(Table145[[#This Row],[APS3 Max]]&gt;N$25,Table145[[#This Row],[APS3 Max]]*1.038,N$25*1.038)</f>
        <v>76424.618400000007</v>
      </c>
      <c r="AS116" s="73">
        <f>IF(Table145[[#This Row],[APS4 Min]]&gt;O$25,Table145[[#This Row],[APS4 Min]]*1.038,O$25*1.038)</f>
        <v>78907.5144</v>
      </c>
      <c r="AT116" s="73">
        <f>IF(Table145[[#This Row],[APS4 Max]]&gt;P$25,Table145[[#This Row],[APS4 Max]]*1.038,P$25*1.038)</f>
        <v>85853.146080000006</v>
      </c>
      <c r="AU116" s="73">
        <f>IF(Table145[[#This Row],[APS5 Min]]&gt;Q$25,Table145[[#This Row],[APS5 Min]]*1.038,Q$25*1.038)</f>
        <v>87839.462880000006</v>
      </c>
      <c r="AV116" s="73">
        <f>IF(Table145[[#This Row],[APS5 Max]]&gt;R$25,Table145[[#This Row],[APS5 Max]]*1.038,R$25*1.038)</f>
        <v>95283.832800000004</v>
      </c>
      <c r="AW116" s="73">
        <f>IF(Table145[[#This Row],[APS6 Min]]&gt;S$25,Table145[[#This Row],[APS6 Min]]*1.038,S$25*1.038)</f>
        <v>100244.22720000001</v>
      </c>
      <c r="AX116" s="73">
        <f>IF(Table145[[#This Row],[APS6 Max]]&gt;T$25,Table145[[#This Row],[APS6 Max]]*1.038,T$25*1.038)</f>
        <v>112652.23008000001</v>
      </c>
      <c r="AY116" s="73">
        <f>IF(Table145[[#This Row],[EL1 Min]]&gt;U$25,Table145[[#This Row],[EL1 Min]]*1.038,U$25*1.038)</f>
        <v>121088.67888000001</v>
      </c>
      <c r="AZ116" s="73">
        <f>IF(Table145[[#This Row],[EL1 Max]]&gt;V$25,Table145[[#This Row],[EL1 Max]]*1.038,V$25*1.038)</f>
        <v>134986.41936</v>
      </c>
      <c r="BA116" s="73">
        <f>IF(Table145[[#This Row],[EL2 Min]]&gt;W$25,Table145[[#This Row],[EL2 Min]]*1.038,W$25*1.038)</f>
        <v>140937.81312000001</v>
      </c>
      <c r="BB116" s="73">
        <f>IF(Table145[[#This Row],[EL2 Max]]&gt;X$25,Table145[[#This Row],[EL2 Max]]*1.038,X$25*1.038)</f>
        <v>160588.31568000003</v>
      </c>
      <c r="BD116" s="78" t="s">
        <v>140</v>
      </c>
      <c r="BE116" s="80">
        <f>IF(Table143[[#This Row],[APS1 Min]]&gt;I$26,Table143[[#This Row],[APS1 Min]]*1.034,I$26*1.034)</f>
        <v>58437.658319040005</v>
      </c>
      <c r="BF116" s="80">
        <f>IF(Table143[[#This Row],[APS1 Max]]&gt;J$26,Table143[[#This Row],[APS1 Max]]*1.034,J$26*1.034)</f>
        <v>62603.405092800007</v>
      </c>
      <c r="BG116" s="80">
        <f>IF(Table143[[#This Row],[APS2 Min]]&gt;K$26,Table143[[#This Row],[APS2 Min]]*1.034,K$26*1.034)</f>
        <v>64140.44510016001</v>
      </c>
      <c r="BH116" s="80">
        <f>IF(Table143[[#This Row],[APS2 Max]]&gt;L$26,Table143[[#This Row],[APS2 Max]]*1.034,L$26*1.034)</f>
        <v>71324.460704639991</v>
      </c>
      <c r="BI116" s="80">
        <f>IF(Table143[[#This Row],[APS3 Min]]&gt;M$26,Table143[[#This Row],[APS3 Min]]*1.034,M$26*1.034)</f>
        <v>73380.544723200015</v>
      </c>
      <c r="BJ116" s="80">
        <f>IF(Table143[[#This Row],[APS3 Max]]&gt;N$26,Table143[[#This Row],[APS3 Max]]*1.034,N$26*1.034)</f>
        <v>79023.055425600003</v>
      </c>
      <c r="BK116" s="80">
        <f>IF(Table143[[#This Row],[APS4 Min]]&gt;O$26,Table143[[#This Row],[APS4 Min]]*1.034,O$26*1.034)</f>
        <v>81590.369889599999</v>
      </c>
      <c r="BL116" s="80">
        <f>IF(Table143[[#This Row],[APS4 Max]]&gt;P$26,Table143[[#This Row],[APS4 Max]]*1.034,P$26*1.034)</f>
        <v>88772.153046720006</v>
      </c>
      <c r="BM116" s="80">
        <f>IF(Table143[[#This Row],[APS5 Min]]&gt;Q$26,Table143[[#This Row],[APS5 Min]]*1.034,Q$26*1.034)</f>
        <v>90826.004617920014</v>
      </c>
      <c r="BN116" s="80">
        <f>IF(Table143[[#This Row],[APS5 Max]]&gt;R$26,Table143[[#This Row],[APS5 Max]]*1.034,R$26*1.034)</f>
        <v>98523.483115200012</v>
      </c>
      <c r="BO116" s="80">
        <f>IF(Table143[[#This Row],[APS6 Min]]&gt;S$26,Table143[[#This Row],[APS6 Min]]*1.034,S$26*1.034)</f>
        <v>103652.53092480001</v>
      </c>
      <c r="BP116" s="80">
        <f>IF(Table143[[#This Row],[APS6 Max]]&gt;T$26,Table143[[#This Row],[APS6 Max]]*1.034,T$26*1.034)</f>
        <v>116482.40590272001</v>
      </c>
      <c r="BQ116" s="80">
        <f>IF(Table143[[#This Row],[EL1 Min]]&gt;U$26,Table143[[#This Row],[EL1 Min]]*1.034,U$26*1.034)</f>
        <v>125205.69396192001</v>
      </c>
      <c r="BR116" s="80">
        <f>IF(Table143[[#This Row],[EL1 Max]]&gt;V$26,Table143[[#This Row],[EL1 Max]]*1.034,V$26*1.034)</f>
        <v>139575.95761824001</v>
      </c>
      <c r="BS116" s="80">
        <f>IF(Table143[[#This Row],[EL2 Min]]&gt;W$26,Table143[[#This Row],[EL2 Min]]*1.034,W$26*1.034)</f>
        <v>145729.69876608002</v>
      </c>
      <c r="BT116" s="80">
        <f>IF(Table143[[#This Row],[EL2 Max]]&gt;X$26,Table143[[#This Row],[EL2 Max]]*1.034,X$26*1.034)</f>
        <v>166048.31841312003</v>
      </c>
    </row>
    <row r="117" spans="2:72" x14ac:dyDescent="0.3">
      <c r="B117" s="78" t="s">
        <v>141</v>
      </c>
      <c r="C117" s="80">
        <v>50996</v>
      </c>
      <c r="D117" s="79">
        <v>55378</v>
      </c>
      <c r="E117" s="80">
        <v>58780</v>
      </c>
      <c r="F117" s="79">
        <v>62672</v>
      </c>
      <c r="G117" s="80">
        <v>66563</v>
      </c>
      <c r="H117" s="79">
        <v>70450</v>
      </c>
      <c r="I117" s="80">
        <v>74344</v>
      </c>
      <c r="J117" s="79">
        <v>78235</v>
      </c>
      <c r="K117" s="80">
        <v>83588</v>
      </c>
      <c r="L117" s="79">
        <v>88939</v>
      </c>
      <c r="M117" s="80">
        <v>94288</v>
      </c>
      <c r="N117" s="79">
        <v>114232</v>
      </c>
      <c r="O117" s="80">
        <v>122989</v>
      </c>
      <c r="P117" s="79">
        <v>141081</v>
      </c>
      <c r="Q117" s="80">
        <v>150228</v>
      </c>
      <c r="R117" s="81">
        <v>172410</v>
      </c>
      <c r="S117" s="77"/>
      <c r="T117" s="78" t="s">
        <v>141</v>
      </c>
      <c r="U117" s="80">
        <v>53035.840000000004</v>
      </c>
      <c r="V117" s="79">
        <v>57593.120000000003</v>
      </c>
      <c r="W117" s="80">
        <v>61131.200000000004</v>
      </c>
      <c r="X117" s="79">
        <v>65178.880000000005</v>
      </c>
      <c r="Y117" s="80">
        <v>69225.52</v>
      </c>
      <c r="Z117" s="79">
        <v>73268</v>
      </c>
      <c r="AA117" s="80">
        <v>77317.760000000009</v>
      </c>
      <c r="AB117" s="79">
        <v>81364.400000000009</v>
      </c>
      <c r="AC117" s="80">
        <v>86931.520000000004</v>
      </c>
      <c r="AD117" s="79">
        <v>92496.56</v>
      </c>
      <c r="AE117" s="80">
        <v>98059.520000000004</v>
      </c>
      <c r="AF117" s="79">
        <v>118801.28</v>
      </c>
      <c r="AG117" s="80">
        <v>127908.56</v>
      </c>
      <c r="AH117" s="79">
        <v>146724.24</v>
      </c>
      <c r="AI117" s="80">
        <v>156237.12</v>
      </c>
      <c r="AJ117" s="81">
        <v>179306.4</v>
      </c>
      <c r="AK117" s="77"/>
      <c r="AL117" s="78" t="s">
        <v>141</v>
      </c>
      <c r="AM117" s="73">
        <f>IF(Table145[[#This Row],[APS1 Min]]&gt;I$25,Table145[[#This Row],[APS1 Min]]*1.038,I$25*1.038)</f>
        <v>55051.201920000007</v>
      </c>
      <c r="AN117" s="73">
        <f>IF(Table145[[#This Row],[APS1 Max]]&gt;J$25,Table145[[#This Row],[APS1 Max]]*1.038,J$25*1.038)</f>
        <v>59781.658560000003</v>
      </c>
      <c r="AO117" s="73">
        <f>IF(Table145[[#This Row],[APS2 Min]]&gt;K$25,Table145[[#This Row],[APS2 Min]]*1.038,K$25*1.038)</f>
        <v>63454.185600000004</v>
      </c>
      <c r="AP117" s="73">
        <f>IF(Table145[[#This Row],[APS2 Max]]&gt;L$25,Table145[[#This Row],[APS2 Max]]*1.038,L$25*1.038)</f>
        <v>67655.677440000014</v>
      </c>
      <c r="AQ117" s="73">
        <f>IF(Table145[[#This Row],[APS3 Min]]&gt;M$25,Table145[[#This Row],[APS3 Min]]*1.038,M$25*1.038)</f>
        <v>71856.089760000003</v>
      </c>
      <c r="AR117" s="73">
        <f>IF(Table145[[#This Row],[APS3 Max]]&gt;N$25,Table145[[#This Row],[APS3 Max]]*1.038,N$25*1.038)</f>
        <v>76052.184000000008</v>
      </c>
      <c r="AS117" s="73">
        <f>IF(Table145[[#This Row],[APS4 Min]]&gt;O$25,Table145[[#This Row],[APS4 Min]]*1.038,O$25*1.038)</f>
        <v>80255.834880000009</v>
      </c>
      <c r="AT117" s="73">
        <f>IF(Table145[[#This Row],[APS4 Max]]&gt;P$25,Table145[[#This Row],[APS4 Max]]*1.038,P$25*1.038)</f>
        <v>84456.247200000013</v>
      </c>
      <c r="AU117" s="73">
        <f>IF(Table145[[#This Row],[APS5 Min]]&gt;Q$25,Table145[[#This Row],[APS5 Min]]*1.038,Q$25*1.038)</f>
        <v>90234.917760000011</v>
      </c>
      <c r="AV117" s="73">
        <f>IF(Table145[[#This Row],[APS5 Max]]&gt;R$25,Table145[[#This Row],[APS5 Max]]*1.038,R$25*1.038)</f>
        <v>96011.429279999997</v>
      </c>
      <c r="AW117" s="73">
        <f>IF(Table145[[#This Row],[APS6 Min]]&gt;S$25,Table145[[#This Row],[APS6 Min]]*1.038,S$25*1.038)</f>
        <v>101785.78176000001</v>
      </c>
      <c r="AX117" s="73">
        <f>IF(Table145[[#This Row],[APS6 Max]]&gt;T$25,Table145[[#This Row],[APS6 Max]]*1.038,T$25*1.038)</f>
        <v>123315.72864</v>
      </c>
      <c r="AY117" s="73">
        <f>IF(Table145[[#This Row],[EL1 Min]]&gt;U$25,Table145[[#This Row],[EL1 Min]]*1.038,U$25*1.038)</f>
        <v>132769.08528</v>
      </c>
      <c r="AZ117" s="73">
        <f>IF(Table145[[#This Row],[EL1 Max]]&gt;V$25,Table145[[#This Row],[EL1 Max]]*1.038,V$25*1.038)</f>
        <v>152299.76111999998</v>
      </c>
      <c r="BA117" s="73">
        <f>IF(Table145[[#This Row],[EL2 Min]]&gt;W$25,Table145[[#This Row],[EL2 Min]]*1.038,W$25*1.038)</f>
        <v>162174.13055999999</v>
      </c>
      <c r="BB117" s="73">
        <f>IF(Table145[[#This Row],[EL2 Max]]&gt;X$25,Table145[[#This Row],[EL2 Max]]*1.038,X$25*1.038)</f>
        <v>186120.04319999999</v>
      </c>
      <c r="BD117" s="78" t="s">
        <v>141</v>
      </c>
      <c r="BE117" s="80">
        <f>IF(Table143[[#This Row],[APS1 Min]]&gt;I$26,Table143[[#This Row],[APS1 Min]]*1.034,I$26*1.034)</f>
        <v>56922.942785280007</v>
      </c>
      <c r="BF117" s="80">
        <f>IF(Table143[[#This Row],[APS1 Max]]&gt;J$26,Table143[[#This Row],[APS1 Max]]*1.034,J$26*1.034)</f>
        <v>61814.234951040009</v>
      </c>
      <c r="BG117" s="80">
        <f>IF(Table143[[#This Row],[APS2 Min]]&gt;K$26,Table143[[#This Row],[APS2 Min]]*1.034,K$26*1.034)</f>
        <v>65611.627910400013</v>
      </c>
      <c r="BH117" s="80">
        <f>IF(Table143[[#This Row],[APS2 Max]]&gt;L$26,Table143[[#This Row],[APS2 Max]]*1.034,L$26*1.034)</f>
        <v>69955.97047296002</v>
      </c>
      <c r="BI117" s="80">
        <f>IF(Table143[[#This Row],[APS3 Min]]&gt;M$26,Table143[[#This Row],[APS3 Min]]*1.034,M$26*1.034)</f>
        <v>74299.196811840011</v>
      </c>
      <c r="BJ117" s="80">
        <f>IF(Table143[[#This Row],[APS3 Max]]&gt;N$26,Table143[[#This Row],[APS3 Max]]*1.034,N$26*1.034)</f>
        <v>78637.958256000013</v>
      </c>
      <c r="BK117" s="80">
        <f>IF(Table143[[#This Row],[APS4 Min]]&gt;O$26,Table143[[#This Row],[APS4 Min]]*1.034,O$26*1.034)</f>
        <v>82984.533265920007</v>
      </c>
      <c r="BL117" s="80">
        <f>IF(Table143[[#This Row],[APS4 Max]]&gt;P$26,Table143[[#This Row],[APS4 Max]]*1.034,P$26*1.034)</f>
        <v>87327.759604800012</v>
      </c>
      <c r="BM117" s="80">
        <f>IF(Table143[[#This Row],[APS5 Min]]&gt;Q$26,Table143[[#This Row],[APS5 Min]]*1.034,Q$26*1.034)</f>
        <v>93302.904963840017</v>
      </c>
      <c r="BN117" s="80">
        <f>IF(Table143[[#This Row],[APS5 Max]]&gt;R$26,Table143[[#This Row],[APS5 Max]]*1.034,R$26*1.034)</f>
        <v>99275.817875520006</v>
      </c>
      <c r="BO117" s="80">
        <f>IF(Table143[[#This Row],[APS6 Min]]&gt;S$26,Table143[[#This Row],[APS6 Min]]*1.034,S$26*1.034)</f>
        <v>105246.49833984002</v>
      </c>
      <c r="BP117" s="80">
        <f>IF(Table143[[#This Row],[APS6 Max]]&gt;T$26,Table143[[#This Row],[APS6 Max]]*1.034,T$26*1.034)</f>
        <v>127508.46341376001</v>
      </c>
      <c r="BQ117" s="80">
        <f>IF(Table143[[#This Row],[EL1 Min]]&gt;U$26,Table143[[#This Row],[EL1 Min]]*1.034,U$26*1.034)</f>
        <v>137283.23417951999</v>
      </c>
      <c r="BR117" s="80">
        <f>IF(Table143[[#This Row],[EL1 Max]]&gt;V$26,Table143[[#This Row],[EL1 Max]]*1.034,V$26*1.034)</f>
        <v>157477.95299807997</v>
      </c>
      <c r="BS117" s="80">
        <f>IF(Table143[[#This Row],[EL2 Min]]&gt;W$26,Table143[[#This Row],[EL2 Min]]*1.034,W$26*1.034)</f>
        <v>167688.05099903999</v>
      </c>
      <c r="BT117" s="80">
        <f>IF(Table143[[#This Row],[EL2 Max]]&gt;X$26,Table143[[#This Row],[EL2 Max]]*1.034,X$26*1.034)</f>
        <v>192448.12466879998</v>
      </c>
    </row>
    <row r="118" spans="2:72" x14ac:dyDescent="0.3">
      <c r="B118" s="78" t="s">
        <v>142</v>
      </c>
      <c r="C118" s="80">
        <v>50158</v>
      </c>
      <c r="D118" s="79">
        <v>53873</v>
      </c>
      <c r="E118" s="80">
        <v>55162</v>
      </c>
      <c r="F118" s="79">
        <v>61170</v>
      </c>
      <c r="G118" s="80">
        <v>62831</v>
      </c>
      <c r="H118" s="79">
        <v>67814</v>
      </c>
      <c r="I118" s="80">
        <v>70027</v>
      </c>
      <c r="J118" s="79">
        <v>76031</v>
      </c>
      <c r="K118" s="80">
        <v>78102</v>
      </c>
      <c r="L118" s="79">
        <v>82820</v>
      </c>
      <c r="M118" s="80">
        <v>84360</v>
      </c>
      <c r="N118" s="79">
        <v>96902</v>
      </c>
      <c r="O118" s="80">
        <v>108142</v>
      </c>
      <c r="P118" s="79">
        <v>116777</v>
      </c>
      <c r="Q118" s="80">
        <v>125917</v>
      </c>
      <c r="R118" s="81">
        <v>142721</v>
      </c>
      <c r="S118" s="77"/>
      <c r="T118" s="78" t="s">
        <v>142</v>
      </c>
      <c r="U118" s="80">
        <v>52164.32</v>
      </c>
      <c r="V118" s="79">
        <v>56027.920000000006</v>
      </c>
      <c r="W118" s="80">
        <v>57368.480000000003</v>
      </c>
      <c r="X118" s="79">
        <v>63616.800000000003</v>
      </c>
      <c r="Y118" s="80">
        <v>65344.240000000005</v>
      </c>
      <c r="Z118" s="79">
        <v>70526.559999999998</v>
      </c>
      <c r="AA118" s="80">
        <v>72828.08</v>
      </c>
      <c r="AB118" s="79">
        <v>79072.240000000005</v>
      </c>
      <c r="AC118" s="80">
        <v>81226.080000000002</v>
      </c>
      <c r="AD118" s="79">
        <v>86132.800000000003</v>
      </c>
      <c r="AE118" s="80">
        <v>87734.400000000009</v>
      </c>
      <c r="AF118" s="79">
        <v>100778.08</v>
      </c>
      <c r="AG118" s="80">
        <v>112467.68000000001</v>
      </c>
      <c r="AH118" s="79">
        <v>121448.08</v>
      </c>
      <c r="AI118" s="80">
        <v>130953.68000000001</v>
      </c>
      <c r="AJ118" s="81">
        <v>148429.84</v>
      </c>
      <c r="AK118" s="77"/>
      <c r="AL118" s="78" t="s">
        <v>142</v>
      </c>
      <c r="AM118" s="73">
        <f>IF(Table145[[#This Row],[APS1 Min]]&gt;I$25,Table145[[#This Row],[APS1 Min]]*1.038,I$25*1.038)</f>
        <v>54146.564160000002</v>
      </c>
      <c r="AN118" s="73">
        <f>IF(Table145[[#This Row],[APS1 Max]]&gt;J$25,Table145[[#This Row],[APS1 Max]]*1.038,J$25*1.038)</f>
        <v>58156.980960000008</v>
      </c>
      <c r="AO118" s="73">
        <f>IF(Table145[[#This Row],[APS2 Min]]&gt;K$25,Table145[[#This Row],[APS2 Min]]*1.038,K$25*1.038)</f>
        <v>59548.482240000005</v>
      </c>
      <c r="AP118" s="73">
        <f>IF(Table145[[#This Row],[APS2 Max]]&gt;L$25,Table145[[#This Row],[APS2 Max]]*1.038,L$25*1.038)</f>
        <v>66034.238400000002</v>
      </c>
      <c r="AQ118" s="73">
        <f>IF(Table145[[#This Row],[APS3 Min]]&gt;M$25,Table145[[#This Row],[APS3 Min]]*1.038,M$25*1.038)</f>
        <v>67827.321120000008</v>
      </c>
      <c r="AR118" s="73">
        <f>IF(Table145[[#This Row],[APS3 Max]]&gt;N$25,Table145[[#This Row],[APS3 Max]]*1.038,N$25*1.038)</f>
        <v>73206.569279999996</v>
      </c>
      <c r="AS118" s="73">
        <f>IF(Table145[[#This Row],[APS4 Min]]&gt;O$25,Table145[[#This Row],[APS4 Min]]*1.038,O$25*1.038)</f>
        <v>75595.547040000005</v>
      </c>
      <c r="AT118" s="73">
        <f>IF(Table145[[#This Row],[APS4 Max]]&gt;P$25,Table145[[#This Row],[APS4 Max]]*1.038,P$25*1.038)</f>
        <v>82076.985120000012</v>
      </c>
      <c r="AU118" s="73">
        <f>IF(Table145[[#This Row],[APS5 Min]]&gt;Q$25,Table145[[#This Row],[APS5 Min]]*1.038,Q$25*1.038)</f>
        <v>84312.671040000001</v>
      </c>
      <c r="AV118" s="73">
        <f>IF(Table145[[#This Row],[APS5 Max]]&gt;R$25,Table145[[#This Row],[APS5 Max]]*1.038,R$25*1.038)</f>
        <v>90899.90208</v>
      </c>
      <c r="AW118" s="73">
        <f>IF(Table145[[#This Row],[APS6 Min]]&gt;S$25,Table145[[#This Row],[APS6 Min]]*1.038,S$25*1.038)</f>
        <v>93626.7696</v>
      </c>
      <c r="AX118" s="73">
        <f>IF(Table145[[#This Row],[APS6 Max]]&gt;T$25,Table145[[#This Row],[APS6 Max]]*1.038,T$25*1.038)</f>
        <v>104861.33424000001</v>
      </c>
      <c r="AY118" s="73">
        <f>IF(Table145[[#This Row],[EL1 Min]]&gt;U$25,Table145[[#This Row],[EL1 Min]]*1.038,U$25*1.038)</f>
        <v>116741.45184000001</v>
      </c>
      <c r="AZ118" s="73">
        <f>IF(Table145[[#This Row],[EL1 Max]]&gt;V$25,Table145[[#This Row],[EL1 Max]]*1.038,V$25*1.038)</f>
        <v>126063.10704</v>
      </c>
      <c r="BA118" s="73">
        <f>IF(Table145[[#This Row],[EL2 Min]]&gt;W$25,Table145[[#This Row],[EL2 Min]]*1.038,W$25*1.038)</f>
        <v>135929.91984000002</v>
      </c>
      <c r="BB118" s="73">
        <f>IF(Table145[[#This Row],[EL2 Max]]&gt;X$25,Table145[[#This Row],[EL2 Max]]*1.038,X$25*1.038)</f>
        <v>154070.17392</v>
      </c>
      <c r="BD118" s="78" t="s">
        <v>142</v>
      </c>
      <c r="BE118" s="80">
        <f>IF(Table143[[#This Row],[APS1 Min]]&gt;I$26,Table143[[#This Row],[APS1 Min]]*1.034,I$26*1.034)</f>
        <v>56369.295840000006</v>
      </c>
      <c r="BF118" s="80">
        <f>IF(Table143[[#This Row],[APS1 Max]]&gt;J$26,Table143[[#This Row],[APS1 Max]]*1.034,J$26*1.034)</f>
        <v>60134.318312640011</v>
      </c>
      <c r="BG118" s="80">
        <f>IF(Table143[[#This Row],[APS2 Min]]&gt;K$26,Table143[[#This Row],[APS2 Min]]*1.034,K$26*1.034)</f>
        <v>61573.130636160007</v>
      </c>
      <c r="BH118" s="80">
        <f>IF(Table143[[#This Row],[APS2 Max]]&gt;L$26,Table143[[#This Row],[APS2 Max]]*1.034,L$26*1.034)</f>
        <v>68279.40250560001</v>
      </c>
      <c r="BI118" s="80">
        <f>IF(Table143[[#This Row],[APS3 Min]]&gt;M$26,Table143[[#This Row],[APS3 Min]]*1.034,M$26*1.034)</f>
        <v>70133.450038080016</v>
      </c>
      <c r="BJ118" s="80">
        <f>IF(Table143[[#This Row],[APS3 Max]]&gt;N$26,Table143[[#This Row],[APS3 Max]]*1.034,N$26*1.034)</f>
        <v>75695.592635519992</v>
      </c>
      <c r="BK118" s="80">
        <f>IF(Table143[[#This Row],[APS4 Min]]&gt;O$26,Table143[[#This Row],[APS4 Min]]*1.034,O$26*1.034)</f>
        <v>78165.795639360003</v>
      </c>
      <c r="BL118" s="80">
        <f>IF(Table143[[#This Row],[APS4 Max]]&gt;P$26,Table143[[#This Row],[APS4 Max]]*1.034,P$26*1.034)</f>
        <v>84867.60261408001</v>
      </c>
      <c r="BM118" s="80">
        <f>IF(Table143[[#This Row],[APS5 Min]]&gt;Q$26,Table143[[#This Row],[APS5 Min]]*1.034,Q$26*1.034)</f>
        <v>87179.301855359998</v>
      </c>
      <c r="BN118" s="80">
        <f>IF(Table143[[#This Row],[APS5 Max]]&gt;R$26,Table143[[#This Row],[APS5 Max]]*1.034,R$26*1.034)</f>
        <v>94930.403738227193</v>
      </c>
      <c r="BO118" s="80">
        <f>IF(Table143[[#This Row],[APS6 Min]]&gt;S$26,Table143[[#This Row],[APS6 Min]]*1.034,S$26*1.034)</f>
        <v>97778.180564063994</v>
      </c>
      <c r="BP118" s="80">
        <f>IF(Table143[[#This Row],[APS6 Max]]&gt;T$26,Table143[[#This Row],[APS6 Max]]*1.034,T$26*1.034)</f>
        <v>109510.88580020162</v>
      </c>
      <c r="BQ118" s="80">
        <f>IF(Table143[[#This Row],[EL1 Min]]&gt;U$26,Table143[[#This Row],[EL1 Min]]*1.034,U$26*1.034)</f>
        <v>120710.66120256002</v>
      </c>
      <c r="BR118" s="80">
        <f>IF(Table143[[#This Row],[EL1 Max]]&gt;V$26,Table143[[#This Row],[EL1 Max]]*1.034,V$26*1.034)</f>
        <v>130349.25267936001</v>
      </c>
      <c r="BS118" s="80">
        <f>IF(Table143[[#This Row],[EL2 Min]]&gt;W$26,Table143[[#This Row],[EL2 Min]]*1.034,W$26*1.034)</f>
        <v>140551.53711456002</v>
      </c>
      <c r="BT118" s="80">
        <f>IF(Table143[[#This Row],[EL2 Max]]&gt;X$26,Table143[[#This Row],[EL2 Max]]*1.034,X$26*1.034)</f>
        <v>159308.55983328001</v>
      </c>
    </row>
    <row r="119" spans="2:72" x14ac:dyDescent="0.3">
      <c r="B119" s="78" t="s">
        <v>143</v>
      </c>
      <c r="C119" s="80">
        <v>53272</v>
      </c>
      <c r="D119" s="79">
        <v>58689</v>
      </c>
      <c r="E119" s="80">
        <v>60052</v>
      </c>
      <c r="F119" s="79">
        <v>67510</v>
      </c>
      <c r="G119" s="80">
        <v>68143</v>
      </c>
      <c r="H119" s="79">
        <v>73401</v>
      </c>
      <c r="I119" s="80">
        <v>75740</v>
      </c>
      <c r="J119" s="79">
        <v>83500</v>
      </c>
      <c r="K119" s="80">
        <v>84265</v>
      </c>
      <c r="L119" s="79">
        <v>91732</v>
      </c>
      <c r="M119" s="80">
        <v>93967</v>
      </c>
      <c r="N119" s="79">
        <v>106919</v>
      </c>
      <c r="O119" s="80">
        <v>115942</v>
      </c>
      <c r="P119" s="79">
        <v>131049</v>
      </c>
      <c r="Q119" s="80">
        <v>133596</v>
      </c>
      <c r="R119" s="81">
        <v>159229</v>
      </c>
      <c r="S119" s="77"/>
      <c r="T119" s="78" t="s">
        <v>143</v>
      </c>
      <c r="U119" s="80">
        <v>55402.880000000005</v>
      </c>
      <c r="V119" s="79">
        <v>61036.560000000005</v>
      </c>
      <c r="W119" s="80">
        <v>62454.080000000002</v>
      </c>
      <c r="X119" s="79">
        <v>70210.400000000009</v>
      </c>
      <c r="Y119" s="80">
        <v>70868.72</v>
      </c>
      <c r="Z119" s="79">
        <v>76337.040000000008</v>
      </c>
      <c r="AA119" s="80">
        <v>78769.600000000006</v>
      </c>
      <c r="AB119" s="79">
        <v>86840</v>
      </c>
      <c r="AC119" s="80">
        <v>87635.6</v>
      </c>
      <c r="AD119" s="79">
        <v>95401.279999999999</v>
      </c>
      <c r="AE119" s="80">
        <v>97725.680000000008</v>
      </c>
      <c r="AF119" s="79">
        <v>111195.76000000001</v>
      </c>
      <c r="AG119" s="80">
        <v>120579.68000000001</v>
      </c>
      <c r="AH119" s="79">
        <v>136290.96</v>
      </c>
      <c r="AI119" s="80">
        <v>138939.84</v>
      </c>
      <c r="AJ119" s="81">
        <v>165598.16</v>
      </c>
      <c r="AK119" s="77"/>
      <c r="AL119" s="78" t="s">
        <v>143</v>
      </c>
      <c r="AM119" s="73">
        <f>IF(Table145[[#This Row],[APS1 Min]]&gt;I$25,Table145[[#This Row],[APS1 Min]]*1.038,I$25*1.038)</f>
        <v>57508.189440000009</v>
      </c>
      <c r="AN119" s="73">
        <f>IF(Table145[[#This Row],[APS1 Max]]&gt;J$25,Table145[[#This Row],[APS1 Max]]*1.038,J$25*1.038)</f>
        <v>63355.949280000008</v>
      </c>
      <c r="AO119" s="73">
        <f>IF(Table145[[#This Row],[APS2 Min]]&gt;K$25,Table145[[#This Row],[APS2 Min]]*1.038,K$25*1.038)</f>
        <v>64827.335040000005</v>
      </c>
      <c r="AP119" s="73">
        <f>IF(Table145[[#This Row],[APS2 Max]]&gt;L$25,Table145[[#This Row],[APS2 Max]]*1.038,L$25*1.038)</f>
        <v>72878.395200000014</v>
      </c>
      <c r="AQ119" s="73">
        <f>IF(Table145[[#This Row],[APS3 Min]]&gt;M$25,Table145[[#This Row],[APS3 Min]]*1.038,M$25*1.038)</f>
        <v>73561.731360000005</v>
      </c>
      <c r="AR119" s="73">
        <f>IF(Table145[[#This Row],[APS3 Max]]&gt;N$25,Table145[[#This Row],[APS3 Max]]*1.038,N$25*1.038)</f>
        <v>79237.84752000001</v>
      </c>
      <c r="AS119" s="73">
        <f>IF(Table145[[#This Row],[APS4 Min]]&gt;O$25,Table145[[#This Row],[APS4 Min]]*1.038,O$25*1.038)</f>
        <v>81762.844800000006</v>
      </c>
      <c r="AT119" s="73">
        <f>IF(Table145[[#This Row],[APS4 Max]]&gt;P$25,Table145[[#This Row],[APS4 Max]]*1.038,P$25*1.038)</f>
        <v>90139.92</v>
      </c>
      <c r="AU119" s="73">
        <f>IF(Table145[[#This Row],[APS5 Min]]&gt;Q$25,Table145[[#This Row],[APS5 Min]]*1.038,Q$25*1.038)</f>
        <v>90965.752800000002</v>
      </c>
      <c r="AV119" s="73">
        <f>IF(Table145[[#This Row],[APS5 Max]]&gt;R$25,Table145[[#This Row],[APS5 Max]]*1.038,R$25*1.038)</f>
        <v>99026.528640000004</v>
      </c>
      <c r="AW119" s="73">
        <f>IF(Table145[[#This Row],[APS6 Min]]&gt;S$25,Table145[[#This Row],[APS6 Min]]*1.038,S$25*1.038)</f>
        <v>101439.25584000001</v>
      </c>
      <c r="AX119" s="73">
        <f>IF(Table145[[#This Row],[APS6 Max]]&gt;T$25,Table145[[#This Row],[APS6 Max]]*1.038,T$25*1.038)</f>
        <v>115421.19888000001</v>
      </c>
      <c r="AY119" s="73">
        <f>IF(Table145[[#This Row],[EL1 Min]]&gt;U$25,Table145[[#This Row],[EL1 Min]]*1.038,U$25*1.038)</f>
        <v>125161.70784000002</v>
      </c>
      <c r="AZ119" s="73">
        <f>IF(Table145[[#This Row],[EL1 Max]]&gt;V$25,Table145[[#This Row],[EL1 Max]]*1.038,V$25*1.038)</f>
        <v>141470.01647999999</v>
      </c>
      <c r="BA119" s="73">
        <f>IF(Table145[[#This Row],[EL2 Min]]&gt;W$25,Table145[[#This Row],[EL2 Min]]*1.038,W$25*1.038)</f>
        <v>144219.55392000001</v>
      </c>
      <c r="BB119" s="73">
        <f>IF(Table145[[#This Row],[EL2 Max]]&gt;X$25,Table145[[#This Row],[EL2 Max]]*1.038,X$25*1.038)</f>
        <v>171890.89008000001</v>
      </c>
      <c r="BD119" s="78" t="s">
        <v>143</v>
      </c>
      <c r="BE119" s="80">
        <f>IF(Table143[[#This Row],[APS1 Min]]&gt;I$26,Table143[[#This Row],[APS1 Min]]*1.034,I$26*1.034)</f>
        <v>59463.467880960008</v>
      </c>
      <c r="BF119" s="80">
        <f>IF(Table143[[#This Row],[APS1 Max]]&gt;J$26,Table143[[#This Row],[APS1 Max]]*1.034,J$26*1.034)</f>
        <v>65510.051555520011</v>
      </c>
      <c r="BG119" s="80">
        <f>IF(Table143[[#This Row],[APS2 Min]]&gt;K$26,Table143[[#This Row],[APS2 Min]]*1.034,K$26*1.034)</f>
        <v>67031.464431360015</v>
      </c>
      <c r="BH119" s="80">
        <f>IF(Table143[[#This Row],[APS2 Max]]&gt;L$26,Table143[[#This Row],[APS2 Max]]*1.034,L$26*1.034)</f>
        <v>75356.260636800012</v>
      </c>
      <c r="BI119" s="80">
        <f>IF(Table143[[#This Row],[APS3 Min]]&gt;M$26,Table143[[#This Row],[APS3 Min]]*1.034,M$26*1.034)</f>
        <v>76062.83022624001</v>
      </c>
      <c r="BJ119" s="80">
        <f>IF(Table143[[#This Row],[APS3 Max]]&gt;N$26,Table143[[#This Row],[APS3 Max]]*1.034,N$26*1.034)</f>
        <v>81931.934335680009</v>
      </c>
      <c r="BK119" s="80">
        <f>IF(Table143[[#This Row],[APS4 Min]]&gt;O$26,Table143[[#This Row],[APS4 Min]]*1.034,O$26*1.034)</f>
        <v>84542.781523200014</v>
      </c>
      <c r="BL119" s="80">
        <f>IF(Table143[[#This Row],[APS4 Max]]&gt;P$26,Table143[[#This Row],[APS4 Max]]*1.034,P$26*1.034)</f>
        <v>93204.677280000004</v>
      </c>
      <c r="BM119" s="80">
        <f>IF(Table143[[#This Row],[APS5 Min]]&gt;Q$26,Table143[[#This Row],[APS5 Min]]*1.034,Q$26*1.034)</f>
        <v>94058.5883952</v>
      </c>
      <c r="BN119" s="80">
        <f>IF(Table143[[#This Row],[APS5 Max]]&gt;R$26,Table143[[#This Row],[APS5 Max]]*1.034,R$26*1.034)</f>
        <v>102393.43061376001</v>
      </c>
      <c r="BO119" s="80">
        <f>IF(Table143[[#This Row],[APS6 Min]]&gt;S$26,Table143[[#This Row],[APS6 Min]]*1.034,S$26*1.034)</f>
        <v>104888.19053856001</v>
      </c>
      <c r="BP119" s="80">
        <f>IF(Table143[[#This Row],[APS6 Max]]&gt;T$26,Table143[[#This Row],[APS6 Max]]*1.034,T$26*1.034)</f>
        <v>119345.51964192001</v>
      </c>
      <c r="BQ119" s="80">
        <f>IF(Table143[[#This Row],[EL1 Min]]&gt;U$26,Table143[[#This Row],[EL1 Min]]*1.034,U$26*1.034)</f>
        <v>129417.20590656002</v>
      </c>
      <c r="BR119" s="80">
        <f>IF(Table143[[#This Row],[EL1 Max]]&gt;V$26,Table143[[#This Row],[EL1 Max]]*1.034,V$26*1.034)</f>
        <v>146279.99704031998</v>
      </c>
      <c r="BS119" s="80">
        <f>IF(Table143[[#This Row],[EL2 Min]]&gt;W$26,Table143[[#This Row],[EL2 Min]]*1.034,W$26*1.034)</f>
        <v>149123.01875328002</v>
      </c>
      <c r="BT119" s="80">
        <f>IF(Table143[[#This Row],[EL2 Max]]&gt;X$26,Table143[[#This Row],[EL2 Max]]*1.034,X$26*1.034)</f>
        <v>177735.18034272001</v>
      </c>
    </row>
    <row r="120" spans="2:72" x14ac:dyDescent="0.3">
      <c r="B120" s="78" t="s">
        <v>144</v>
      </c>
      <c r="C120" s="80">
        <v>51784</v>
      </c>
      <c r="D120" s="79">
        <v>57230</v>
      </c>
      <c r="E120" s="80">
        <v>58601</v>
      </c>
      <c r="F120" s="79">
        <v>64987</v>
      </c>
      <c r="G120" s="80">
        <v>66748</v>
      </c>
      <c r="H120" s="79">
        <v>72043</v>
      </c>
      <c r="I120" s="80">
        <v>74393</v>
      </c>
      <c r="J120" s="79">
        <v>80775</v>
      </c>
      <c r="K120" s="80">
        <v>82975</v>
      </c>
      <c r="L120" s="79">
        <v>87989</v>
      </c>
      <c r="M120" s="80">
        <v>89620</v>
      </c>
      <c r="N120" s="79">
        <v>102949</v>
      </c>
      <c r="O120" s="80">
        <v>113889</v>
      </c>
      <c r="P120" s="79">
        <v>138290</v>
      </c>
      <c r="Q120" s="80">
        <v>131006</v>
      </c>
      <c r="R120" s="81">
        <v>157718</v>
      </c>
      <c r="S120" s="77"/>
      <c r="T120" s="78" t="s">
        <v>144</v>
      </c>
      <c r="U120" s="80">
        <v>53855.360000000001</v>
      </c>
      <c r="V120" s="79">
        <v>59519.200000000004</v>
      </c>
      <c r="W120" s="80">
        <v>60945.04</v>
      </c>
      <c r="X120" s="79">
        <v>67586.48</v>
      </c>
      <c r="Y120" s="80">
        <v>69417.919999999998</v>
      </c>
      <c r="Z120" s="79">
        <v>74924.72</v>
      </c>
      <c r="AA120" s="80">
        <v>77368.72</v>
      </c>
      <c r="AB120" s="79">
        <v>84006</v>
      </c>
      <c r="AC120" s="80">
        <v>86294</v>
      </c>
      <c r="AD120" s="79">
        <v>91508.56</v>
      </c>
      <c r="AE120" s="80">
        <v>93204.800000000003</v>
      </c>
      <c r="AF120" s="79">
        <v>107066.96</v>
      </c>
      <c r="AG120" s="80">
        <v>118444.56</v>
      </c>
      <c r="AH120" s="79">
        <v>143821.6</v>
      </c>
      <c r="AI120" s="80">
        <v>136246.24</v>
      </c>
      <c r="AJ120" s="81">
        <v>164026.72</v>
      </c>
      <c r="AK120" s="77"/>
      <c r="AL120" s="78" t="s">
        <v>144</v>
      </c>
      <c r="AM120" s="73">
        <f>IF(Table145[[#This Row],[APS1 Min]]&gt;I$25,Table145[[#This Row],[APS1 Min]]*1.038,I$25*1.038)</f>
        <v>55901.863680000002</v>
      </c>
      <c r="AN120" s="73">
        <f>IF(Table145[[#This Row],[APS1 Max]]&gt;J$25,Table145[[#This Row],[APS1 Max]]*1.038,J$25*1.038)</f>
        <v>61780.929600000003</v>
      </c>
      <c r="AO120" s="73">
        <f>IF(Table145[[#This Row],[APS2 Min]]&gt;K$25,Table145[[#This Row],[APS2 Min]]*1.038,K$25*1.038)</f>
        <v>63260.951520000002</v>
      </c>
      <c r="AP120" s="73">
        <f>IF(Table145[[#This Row],[APS2 Max]]&gt;L$25,Table145[[#This Row],[APS2 Max]]*1.038,L$25*1.038)</f>
        <v>70154.766239999997</v>
      </c>
      <c r="AQ120" s="73">
        <f>IF(Table145[[#This Row],[APS3 Min]]&gt;M$25,Table145[[#This Row],[APS3 Min]]*1.038,M$25*1.038)</f>
        <v>72055.800960000008</v>
      </c>
      <c r="AR120" s="73">
        <f>IF(Table145[[#This Row],[APS3 Max]]&gt;N$25,Table145[[#This Row],[APS3 Max]]*1.038,N$25*1.038)</f>
        <v>77771.859360000002</v>
      </c>
      <c r="AS120" s="73">
        <f>IF(Table145[[#This Row],[APS4 Min]]&gt;O$25,Table145[[#This Row],[APS4 Min]]*1.038,O$25*1.038)</f>
        <v>80308.731360000005</v>
      </c>
      <c r="AT120" s="73">
        <f>IF(Table145[[#This Row],[APS4 Max]]&gt;P$25,Table145[[#This Row],[APS4 Max]]*1.038,P$25*1.038)</f>
        <v>87198.228000000003</v>
      </c>
      <c r="AU120" s="73">
        <f>IF(Table145[[#This Row],[APS5 Min]]&gt;Q$25,Table145[[#This Row],[APS5 Min]]*1.038,Q$25*1.038)</f>
        <v>89573.172000000006</v>
      </c>
      <c r="AV120" s="73">
        <f>IF(Table145[[#This Row],[APS5 Max]]&gt;R$25,Table145[[#This Row],[APS5 Max]]*1.038,R$25*1.038)</f>
        <v>94985.885280000002</v>
      </c>
      <c r="AW120" s="73">
        <f>IF(Table145[[#This Row],[APS6 Min]]&gt;S$25,Table145[[#This Row],[APS6 Min]]*1.038,S$25*1.038)</f>
        <v>96746.582399999999</v>
      </c>
      <c r="AX120" s="73">
        <f>IF(Table145[[#This Row],[APS6 Max]]&gt;T$25,Table145[[#This Row],[APS6 Max]]*1.038,T$25*1.038)</f>
        <v>111135.50448</v>
      </c>
      <c r="AY120" s="73">
        <f>IF(Table145[[#This Row],[EL1 Min]]&gt;U$25,Table145[[#This Row],[EL1 Min]]*1.038,U$25*1.038)</f>
        <v>122945.45328</v>
      </c>
      <c r="AZ120" s="73">
        <f>IF(Table145[[#This Row],[EL1 Max]]&gt;V$25,Table145[[#This Row],[EL1 Max]]*1.038,V$25*1.038)</f>
        <v>149286.82080000002</v>
      </c>
      <c r="BA120" s="73">
        <f>IF(Table145[[#This Row],[EL2 Min]]&gt;W$25,Table145[[#This Row],[EL2 Min]]*1.038,W$25*1.038)</f>
        <v>141423.59711999999</v>
      </c>
      <c r="BB120" s="73">
        <f>IF(Table145[[#This Row],[EL2 Max]]&gt;X$25,Table145[[#This Row],[EL2 Max]]*1.038,X$25*1.038)</f>
        <v>170259.73536000002</v>
      </c>
      <c r="BD120" s="78" t="s">
        <v>144</v>
      </c>
      <c r="BE120" s="80">
        <f>IF(Table143[[#This Row],[APS1 Min]]&gt;I$26,Table143[[#This Row],[APS1 Min]]*1.034,I$26*1.034)</f>
        <v>57802.527045120005</v>
      </c>
      <c r="BF120" s="80">
        <f>IF(Table143[[#This Row],[APS1 Max]]&gt;J$26,Table143[[#This Row],[APS1 Max]]*1.034,J$26*1.034)</f>
        <v>63881.481206400007</v>
      </c>
      <c r="BG120" s="80">
        <f>IF(Table143[[#This Row],[APS2 Min]]&gt;K$26,Table143[[#This Row],[APS2 Min]]*1.034,K$26*1.034)</f>
        <v>65411.823871680004</v>
      </c>
      <c r="BH120" s="80">
        <f>IF(Table143[[#This Row],[APS2 Max]]&gt;L$26,Table143[[#This Row],[APS2 Max]]*1.034,L$26*1.034)</f>
        <v>72540.028292160001</v>
      </c>
      <c r="BI120" s="80">
        <f>IF(Table143[[#This Row],[APS3 Min]]&gt;M$26,Table143[[#This Row],[APS3 Min]]*1.034,M$26*1.034)</f>
        <v>74505.698192640004</v>
      </c>
      <c r="BJ120" s="80">
        <f>IF(Table143[[#This Row],[APS3 Max]]&gt;N$26,Table143[[#This Row],[APS3 Max]]*1.034,N$26*1.034)</f>
        <v>80416.10257824001</v>
      </c>
      <c r="BK120" s="80">
        <f>IF(Table143[[#This Row],[APS4 Min]]&gt;O$26,Table143[[#This Row],[APS4 Min]]*1.034,O$26*1.034)</f>
        <v>83039.228226240011</v>
      </c>
      <c r="BL120" s="80">
        <f>IF(Table143[[#This Row],[APS4 Max]]&gt;P$26,Table143[[#This Row],[APS4 Max]]*1.034,P$26*1.034)</f>
        <v>90162.967752000011</v>
      </c>
      <c r="BM120" s="80">
        <f>IF(Table143[[#This Row],[APS5 Min]]&gt;Q$26,Table143[[#This Row],[APS5 Min]]*1.034,Q$26*1.034)</f>
        <v>92618.65984800001</v>
      </c>
      <c r="BN120" s="80">
        <f>IF(Table143[[#This Row],[APS5 Max]]&gt;R$26,Table143[[#This Row],[APS5 Max]]*1.034,R$26*1.034)</f>
        <v>98215.405379520002</v>
      </c>
      <c r="BO120" s="80">
        <f>IF(Table143[[#This Row],[APS6 Min]]&gt;S$26,Table143[[#This Row],[APS6 Min]]*1.034,S$26*1.034)</f>
        <v>100035.96620160001</v>
      </c>
      <c r="BP120" s="80">
        <f>IF(Table143[[#This Row],[APS6 Max]]&gt;T$26,Table143[[#This Row],[APS6 Max]]*1.034,T$26*1.034)</f>
        <v>114914.11163232001</v>
      </c>
      <c r="BQ120" s="80">
        <f>IF(Table143[[#This Row],[EL1 Min]]&gt;U$26,Table143[[#This Row],[EL1 Min]]*1.034,U$26*1.034)</f>
        <v>127125.59869152</v>
      </c>
      <c r="BR120" s="80">
        <f>IF(Table143[[#This Row],[EL1 Max]]&gt;V$26,Table143[[#This Row],[EL1 Max]]*1.034,V$26*1.034)</f>
        <v>154362.57270720002</v>
      </c>
      <c r="BS120" s="80">
        <f>IF(Table143[[#This Row],[EL2 Min]]&gt;W$26,Table143[[#This Row],[EL2 Min]]*1.034,W$26*1.034)</f>
        <v>146231.99942208</v>
      </c>
      <c r="BT120" s="80">
        <f>IF(Table143[[#This Row],[EL2 Max]]&gt;X$26,Table143[[#This Row],[EL2 Max]]*1.034,X$26*1.034)</f>
        <v>176048.56636224003</v>
      </c>
    </row>
    <row r="121" spans="2:72" x14ac:dyDescent="0.3">
      <c r="B121" s="78" t="s">
        <v>145</v>
      </c>
      <c r="C121" s="80">
        <v>50158</v>
      </c>
      <c r="D121" s="79">
        <v>53431</v>
      </c>
      <c r="E121" s="80">
        <v>56636</v>
      </c>
      <c r="F121" s="79">
        <v>60036</v>
      </c>
      <c r="G121" s="80">
        <v>62041</v>
      </c>
      <c r="H121" s="79">
        <v>67794</v>
      </c>
      <c r="I121" s="80">
        <v>69832</v>
      </c>
      <c r="J121" s="79">
        <v>75327</v>
      </c>
      <c r="K121" s="80">
        <v>76307</v>
      </c>
      <c r="L121" s="79">
        <v>80949</v>
      </c>
      <c r="M121" s="80">
        <v>83382</v>
      </c>
      <c r="N121" s="79">
        <v>96004</v>
      </c>
      <c r="O121" s="80">
        <v>102838</v>
      </c>
      <c r="P121" s="79">
        <v>116250</v>
      </c>
      <c r="Q121" s="80">
        <v>130333</v>
      </c>
      <c r="R121" s="81">
        <v>153125</v>
      </c>
      <c r="S121" s="77"/>
      <c r="T121" s="78" t="s">
        <v>145</v>
      </c>
      <c r="U121" s="80">
        <v>52164.32</v>
      </c>
      <c r="V121" s="79">
        <v>55568.240000000005</v>
      </c>
      <c r="W121" s="80">
        <v>58901.440000000002</v>
      </c>
      <c r="X121" s="79">
        <v>62437.440000000002</v>
      </c>
      <c r="Y121" s="80">
        <v>64522.64</v>
      </c>
      <c r="Z121" s="79">
        <v>70505.760000000009</v>
      </c>
      <c r="AA121" s="80">
        <v>72625.279999999999</v>
      </c>
      <c r="AB121" s="79">
        <v>78340.08</v>
      </c>
      <c r="AC121" s="80">
        <v>79359.28</v>
      </c>
      <c r="AD121" s="79">
        <v>84186.96</v>
      </c>
      <c r="AE121" s="80">
        <v>86717.28</v>
      </c>
      <c r="AF121" s="79">
        <v>99844.160000000003</v>
      </c>
      <c r="AG121" s="80">
        <v>106951.52</v>
      </c>
      <c r="AH121" s="79">
        <v>120900</v>
      </c>
      <c r="AI121" s="80">
        <v>135546.32</v>
      </c>
      <c r="AJ121" s="81">
        <v>159250</v>
      </c>
      <c r="AK121" s="77"/>
      <c r="AL121" s="78" t="s">
        <v>145</v>
      </c>
      <c r="AM121" s="73">
        <f>IF(Table145[[#This Row],[APS1 Min]]&gt;I$25,Table145[[#This Row],[APS1 Min]]*1.038,I$25*1.038)</f>
        <v>54146.564160000002</v>
      </c>
      <c r="AN121" s="73">
        <f>IF(Table145[[#This Row],[APS1 Max]]&gt;J$25,Table145[[#This Row],[APS1 Max]]*1.038,J$25*1.038)</f>
        <v>57679.83312000001</v>
      </c>
      <c r="AO121" s="73">
        <f>IF(Table145[[#This Row],[APS2 Min]]&gt;K$25,Table145[[#This Row],[APS2 Min]]*1.038,K$25*1.038)</f>
        <v>61139.694720000007</v>
      </c>
      <c r="AP121" s="73">
        <f>IF(Table145[[#This Row],[APS2 Max]]&gt;L$25,Table145[[#This Row],[APS2 Max]]*1.038,L$25*1.038)</f>
        <v>64810.062720000002</v>
      </c>
      <c r="AQ121" s="73">
        <f>IF(Table145[[#This Row],[APS3 Min]]&gt;M$25,Table145[[#This Row],[APS3 Min]]*1.038,M$25*1.038)</f>
        <v>66974.500320000006</v>
      </c>
      <c r="AR121" s="73">
        <f>IF(Table145[[#This Row],[APS3 Max]]&gt;N$25,Table145[[#This Row],[APS3 Max]]*1.038,N$25*1.038)</f>
        <v>73184.97888000001</v>
      </c>
      <c r="AS121" s="73">
        <f>IF(Table145[[#This Row],[APS4 Min]]&gt;O$25,Table145[[#This Row],[APS4 Min]]*1.038,O$25*1.038)</f>
        <v>75385.040640000007</v>
      </c>
      <c r="AT121" s="73">
        <f>IF(Table145[[#This Row],[APS4 Max]]&gt;P$25,Table145[[#This Row],[APS4 Max]]*1.038,P$25*1.038)</f>
        <v>81317.003040000011</v>
      </c>
      <c r="AU121" s="73">
        <f>IF(Table145[[#This Row],[APS5 Min]]&gt;Q$25,Table145[[#This Row],[APS5 Min]]*1.038,Q$25*1.038)</f>
        <v>83393.999520000012</v>
      </c>
      <c r="AV121" s="73">
        <f>IF(Table145[[#This Row],[APS5 Max]]&gt;R$25,Table145[[#This Row],[APS5 Max]]*1.038,R$25*1.038)</f>
        <v>90899.90208</v>
      </c>
      <c r="AW121" s="73">
        <f>IF(Table145[[#This Row],[APS6 Min]]&gt;S$25,Table145[[#This Row],[APS6 Min]]*1.038,S$25*1.038)</f>
        <v>93626.7696</v>
      </c>
      <c r="AX121" s="73">
        <f>IF(Table145[[#This Row],[APS6 Max]]&gt;T$25,Table145[[#This Row],[APS6 Max]]*1.038,T$25*1.038)</f>
        <v>104861.33424000001</v>
      </c>
      <c r="AY121" s="73">
        <f>IF(Table145[[#This Row],[EL1 Min]]&gt;U$25,Table145[[#This Row],[EL1 Min]]*1.038,U$25*1.038)</f>
        <v>114299.5776</v>
      </c>
      <c r="AZ121" s="73">
        <f>IF(Table145[[#This Row],[EL1 Max]]&gt;V$25,Table145[[#This Row],[EL1 Max]]*1.038,V$25*1.038)</f>
        <v>125494.2</v>
      </c>
      <c r="BA121" s="73">
        <f>IF(Table145[[#This Row],[EL2 Min]]&gt;W$25,Table145[[#This Row],[EL2 Min]]*1.038,W$25*1.038)</f>
        <v>140697.08016000001</v>
      </c>
      <c r="BB121" s="73">
        <f>IF(Table145[[#This Row],[EL2 Max]]&gt;X$25,Table145[[#This Row],[EL2 Max]]*1.038,X$25*1.038)</f>
        <v>165301.5</v>
      </c>
      <c r="BD121" s="78" t="s">
        <v>145</v>
      </c>
      <c r="BE121" s="80">
        <f>IF(Table143[[#This Row],[APS1 Min]]&gt;I$26,Table143[[#This Row],[APS1 Min]]*1.034,I$26*1.034)</f>
        <v>56369.295840000006</v>
      </c>
      <c r="BF121" s="80">
        <f>IF(Table143[[#This Row],[APS1 Max]]&gt;J$26,Table143[[#This Row],[APS1 Max]]*1.034,J$26*1.034)</f>
        <v>59751.453590400008</v>
      </c>
      <c r="BG121" s="80">
        <f>IF(Table143[[#This Row],[APS2 Min]]&gt;K$26,Table143[[#This Row],[APS2 Min]]*1.034,K$26*1.034)</f>
        <v>63218.444340480011</v>
      </c>
      <c r="BH121" s="80">
        <f>IF(Table143[[#This Row],[APS2 Max]]&gt;L$26,Table143[[#This Row],[APS2 Max]]*1.034,L$26*1.034)</f>
        <v>67082.844207350412</v>
      </c>
      <c r="BI121" s="80">
        <f>IF(Table143[[#This Row],[APS3 Min]]&gt;M$26,Table143[[#This Row],[APS3 Min]]*1.034,M$26*1.034)</f>
        <v>69251.633330880009</v>
      </c>
      <c r="BJ121" s="80">
        <f>IF(Table143[[#This Row],[APS3 Max]]&gt;N$26,Table143[[#This Row],[APS3 Max]]*1.034,N$26*1.034)</f>
        <v>75673.268161920016</v>
      </c>
      <c r="BK121" s="80">
        <f>IF(Table143[[#This Row],[APS4 Min]]&gt;O$26,Table143[[#This Row],[APS4 Min]]*1.034,O$26*1.034)</f>
        <v>77948.132021760015</v>
      </c>
      <c r="BL121" s="80">
        <f>IF(Table143[[#This Row],[APS4 Max]]&gt;P$26,Table143[[#This Row],[APS4 Max]]*1.034,P$26*1.034)</f>
        <v>84555.071145916809</v>
      </c>
      <c r="BM121" s="80">
        <f>IF(Table143[[#This Row],[APS5 Min]]&gt;Q$26,Table143[[#This Row],[APS5 Min]]*1.034,Q$26*1.034)</f>
        <v>87091.689458716806</v>
      </c>
      <c r="BN121" s="80">
        <f>IF(Table143[[#This Row],[APS5 Max]]&gt;R$26,Table143[[#This Row],[APS5 Max]]*1.034,R$26*1.034)</f>
        <v>94930.403738227193</v>
      </c>
      <c r="BO121" s="80">
        <f>IF(Table143[[#This Row],[APS6 Min]]&gt;S$26,Table143[[#This Row],[APS6 Min]]*1.034,S$26*1.034)</f>
        <v>97778.180564063994</v>
      </c>
      <c r="BP121" s="80">
        <f>IF(Table143[[#This Row],[APS6 Max]]&gt;T$26,Table143[[#This Row],[APS6 Max]]*1.034,T$26*1.034)</f>
        <v>109510.88580020162</v>
      </c>
      <c r="BQ121" s="80">
        <f>IF(Table143[[#This Row],[EL1 Min]]&gt;U$26,Table143[[#This Row],[EL1 Min]]*1.034,U$26*1.034)</f>
        <v>119367.620870784</v>
      </c>
      <c r="BR121" s="80">
        <f>IF(Table143[[#This Row],[EL1 Max]]&gt;V$26,Table143[[#This Row],[EL1 Max]]*1.034,V$26*1.034)</f>
        <v>130110.48127197121</v>
      </c>
      <c r="BS121" s="80">
        <f>IF(Table143[[#This Row],[EL2 Min]]&gt;W$26,Table143[[#This Row],[EL2 Min]]*1.034,W$26*1.034)</f>
        <v>145480.78088544001</v>
      </c>
      <c r="BT121" s="80">
        <f>IF(Table143[[#This Row],[EL2 Max]]&gt;X$26,Table143[[#This Row],[EL2 Max]]*1.034,X$26*1.034)</f>
        <v>170921.75100000002</v>
      </c>
    </row>
    <row r="122" spans="2:72" x14ac:dyDescent="0.3">
      <c r="B122" s="78" t="s">
        <v>146</v>
      </c>
      <c r="C122" s="80">
        <v>50158</v>
      </c>
      <c r="D122" s="79">
        <v>55719</v>
      </c>
      <c r="E122" s="80">
        <v>57985</v>
      </c>
      <c r="F122" s="79">
        <v>63276</v>
      </c>
      <c r="G122" s="80">
        <v>67009</v>
      </c>
      <c r="H122" s="79">
        <v>74274</v>
      </c>
      <c r="I122" s="80">
        <v>75918</v>
      </c>
      <c r="J122" s="79">
        <v>80216</v>
      </c>
      <c r="K122" s="80">
        <v>82574</v>
      </c>
      <c r="L122" s="79">
        <v>87154</v>
      </c>
      <c r="M122" s="80">
        <v>91093</v>
      </c>
      <c r="N122" s="79">
        <v>102767</v>
      </c>
      <c r="O122" s="80">
        <v>111942</v>
      </c>
      <c r="P122" s="79">
        <v>127672</v>
      </c>
      <c r="Q122" s="80">
        <v>133559</v>
      </c>
      <c r="R122" s="81">
        <v>158125</v>
      </c>
      <c r="S122" s="77"/>
      <c r="T122" s="78" t="s">
        <v>146</v>
      </c>
      <c r="U122" s="80">
        <v>52164.32</v>
      </c>
      <c r="V122" s="79">
        <v>57947.76</v>
      </c>
      <c r="W122" s="80">
        <v>60304.4</v>
      </c>
      <c r="X122" s="79">
        <v>65807.040000000008</v>
      </c>
      <c r="Y122" s="80">
        <v>69689.36</v>
      </c>
      <c r="Z122" s="79">
        <v>77244.960000000006</v>
      </c>
      <c r="AA122" s="80">
        <v>78954.720000000001</v>
      </c>
      <c r="AB122" s="79">
        <v>83424.639999999999</v>
      </c>
      <c r="AC122" s="80">
        <v>85876.96</v>
      </c>
      <c r="AD122" s="79">
        <v>90640.16</v>
      </c>
      <c r="AE122" s="80">
        <v>94736.72</v>
      </c>
      <c r="AF122" s="79">
        <v>106877.68000000001</v>
      </c>
      <c r="AG122" s="80">
        <v>116419.68000000001</v>
      </c>
      <c r="AH122" s="79">
        <v>132778.88</v>
      </c>
      <c r="AI122" s="80">
        <v>138901.36000000002</v>
      </c>
      <c r="AJ122" s="81">
        <v>164450</v>
      </c>
      <c r="AK122" s="77"/>
      <c r="AL122" s="78" t="s">
        <v>146</v>
      </c>
      <c r="AM122" s="73">
        <f>IF(Table145[[#This Row],[APS1 Min]]&gt;I$25,Table145[[#This Row],[APS1 Min]]*1.038,I$25*1.038)</f>
        <v>54146.564160000002</v>
      </c>
      <c r="AN122" s="73">
        <f>IF(Table145[[#This Row],[APS1 Max]]&gt;J$25,Table145[[#This Row],[APS1 Max]]*1.038,J$25*1.038)</f>
        <v>60149.774880000004</v>
      </c>
      <c r="AO122" s="73">
        <f>IF(Table145[[#This Row],[APS2 Min]]&gt;K$25,Table145[[#This Row],[APS2 Min]]*1.038,K$25*1.038)</f>
        <v>62595.967200000006</v>
      </c>
      <c r="AP122" s="73">
        <f>IF(Table145[[#This Row],[APS2 Max]]&gt;L$25,Table145[[#This Row],[APS2 Max]]*1.038,L$25*1.038)</f>
        <v>68307.707520000011</v>
      </c>
      <c r="AQ122" s="73">
        <f>IF(Table145[[#This Row],[APS3 Min]]&gt;M$25,Table145[[#This Row],[APS3 Min]]*1.038,M$25*1.038)</f>
        <v>72337.555680000005</v>
      </c>
      <c r="AR122" s="73">
        <f>IF(Table145[[#This Row],[APS3 Max]]&gt;N$25,Table145[[#This Row],[APS3 Max]]*1.038,N$25*1.038)</f>
        <v>80180.268480000013</v>
      </c>
      <c r="AS122" s="73">
        <f>IF(Table145[[#This Row],[APS4 Min]]&gt;O$25,Table145[[#This Row],[APS4 Min]]*1.038,O$25*1.038)</f>
        <v>81954.999360000002</v>
      </c>
      <c r="AT122" s="73">
        <f>IF(Table145[[#This Row],[APS4 Max]]&gt;P$25,Table145[[#This Row],[APS4 Max]]*1.038,P$25*1.038)</f>
        <v>86594.776320000004</v>
      </c>
      <c r="AU122" s="73">
        <f>IF(Table145[[#This Row],[APS5 Min]]&gt;Q$25,Table145[[#This Row],[APS5 Min]]*1.038,Q$25*1.038)</f>
        <v>89140.284480000017</v>
      </c>
      <c r="AV122" s="73">
        <f>IF(Table145[[#This Row],[APS5 Max]]&gt;R$25,Table145[[#This Row],[APS5 Max]]*1.038,R$25*1.038)</f>
        <v>94084.486080000002</v>
      </c>
      <c r="AW122" s="73">
        <f>IF(Table145[[#This Row],[APS6 Min]]&gt;S$25,Table145[[#This Row],[APS6 Min]]*1.038,S$25*1.038)</f>
        <v>98336.715360000002</v>
      </c>
      <c r="AX122" s="73">
        <f>IF(Table145[[#This Row],[APS6 Max]]&gt;T$25,Table145[[#This Row],[APS6 Max]]*1.038,T$25*1.038)</f>
        <v>110939.03184000001</v>
      </c>
      <c r="AY122" s="73">
        <f>IF(Table145[[#This Row],[EL1 Min]]&gt;U$25,Table145[[#This Row],[EL1 Min]]*1.038,U$25*1.038)</f>
        <v>120843.62784000002</v>
      </c>
      <c r="AZ122" s="73">
        <f>IF(Table145[[#This Row],[EL1 Max]]&gt;V$25,Table145[[#This Row],[EL1 Max]]*1.038,V$25*1.038)</f>
        <v>137824.47744000002</v>
      </c>
      <c r="BA122" s="73">
        <f>IF(Table145[[#This Row],[EL2 Min]]&gt;W$25,Table145[[#This Row],[EL2 Min]]*1.038,W$25*1.038)</f>
        <v>144179.61168000003</v>
      </c>
      <c r="BB122" s="73">
        <f>IF(Table145[[#This Row],[EL2 Max]]&gt;X$25,Table145[[#This Row],[EL2 Max]]*1.038,X$25*1.038)</f>
        <v>170699.1</v>
      </c>
      <c r="BD122" s="78" t="s">
        <v>146</v>
      </c>
      <c r="BE122" s="80">
        <f>IF(Table143[[#This Row],[APS1 Min]]&gt;I$26,Table143[[#This Row],[APS1 Min]]*1.034,I$26*1.034)</f>
        <v>56369.295840000006</v>
      </c>
      <c r="BF122" s="80">
        <f>IF(Table143[[#This Row],[APS1 Max]]&gt;J$26,Table143[[#This Row],[APS1 Max]]*1.034,J$26*1.034)</f>
        <v>62194.867225920003</v>
      </c>
      <c r="BG122" s="80">
        <f>IF(Table143[[#This Row],[APS2 Min]]&gt;K$26,Table143[[#This Row],[APS2 Min]]*1.034,K$26*1.034)</f>
        <v>64724.230084800009</v>
      </c>
      <c r="BH122" s="80">
        <f>IF(Table143[[#This Row],[APS2 Max]]&gt;L$26,Table143[[#This Row],[APS2 Max]]*1.034,L$26*1.034)</f>
        <v>70630.169575680018</v>
      </c>
      <c r="BI122" s="80">
        <f>IF(Table143[[#This Row],[APS3 Min]]&gt;M$26,Table143[[#This Row],[APS3 Min]]*1.034,M$26*1.034)</f>
        <v>74797.032573120014</v>
      </c>
      <c r="BJ122" s="80">
        <f>IF(Table143[[#This Row],[APS3 Max]]&gt;N$26,Table143[[#This Row],[APS3 Max]]*1.034,N$26*1.034)</f>
        <v>82906.39760832001</v>
      </c>
      <c r="BK122" s="80">
        <f>IF(Table143[[#This Row],[APS4 Min]]&gt;O$26,Table143[[#This Row],[APS4 Min]]*1.034,O$26*1.034)</f>
        <v>84741.46933824</v>
      </c>
      <c r="BL122" s="80">
        <f>IF(Table143[[#This Row],[APS4 Max]]&gt;P$26,Table143[[#This Row],[APS4 Max]]*1.034,P$26*1.034)</f>
        <v>89538.998714880014</v>
      </c>
      <c r="BM122" s="80">
        <f>IF(Table143[[#This Row],[APS5 Min]]&gt;Q$26,Table143[[#This Row],[APS5 Min]]*1.034,Q$26*1.034)</f>
        <v>92171.054152320023</v>
      </c>
      <c r="BN122" s="80">
        <f>IF(Table143[[#This Row],[APS5 Max]]&gt;R$26,Table143[[#This Row],[APS5 Max]]*1.034,R$26*1.034)</f>
        <v>97283.358606720009</v>
      </c>
      <c r="BO122" s="80">
        <f>IF(Table143[[#This Row],[APS6 Min]]&gt;S$26,Table143[[#This Row],[APS6 Min]]*1.034,S$26*1.034)</f>
        <v>101680.16368224</v>
      </c>
      <c r="BP122" s="80">
        <f>IF(Table143[[#This Row],[APS6 Max]]&gt;T$26,Table143[[#This Row],[APS6 Max]]*1.034,T$26*1.034)</f>
        <v>114710.95892256002</v>
      </c>
      <c r="BQ122" s="80">
        <f>IF(Table143[[#This Row],[EL1 Min]]&gt;U$26,Table143[[#This Row],[EL1 Min]]*1.034,U$26*1.034)</f>
        <v>124952.31118656002</v>
      </c>
      <c r="BR122" s="80">
        <f>IF(Table143[[#This Row],[EL1 Max]]&gt;V$26,Table143[[#This Row],[EL1 Max]]*1.034,V$26*1.034)</f>
        <v>142510.50967296003</v>
      </c>
      <c r="BS122" s="80">
        <f>IF(Table143[[#This Row],[EL2 Min]]&gt;W$26,Table143[[#This Row],[EL2 Min]]*1.034,W$26*1.034)</f>
        <v>149081.71847712004</v>
      </c>
      <c r="BT122" s="80">
        <f>IF(Table143[[#This Row],[EL2 Max]]&gt;X$26,Table143[[#This Row],[EL2 Max]]*1.034,X$26*1.034)</f>
        <v>176502.86940000003</v>
      </c>
    </row>
    <row r="123" spans="2:72" x14ac:dyDescent="0.3">
      <c r="B123" s="78" t="s">
        <v>147</v>
      </c>
      <c r="C123" s="80">
        <v>50158</v>
      </c>
      <c r="D123" s="79">
        <v>52157</v>
      </c>
      <c r="E123" s="80">
        <v>54306</v>
      </c>
      <c r="F123" s="79">
        <v>61911</v>
      </c>
      <c r="G123" s="80">
        <v>61018</v>
      </c>
      <c r="H123" s="79">
        <v>74870</v>
      </c>
      <c r="I123" s="80">
        <v>69110</v>
      </c>
      <c r="J123" s="79">
        <v>84371</v>
      </c>
      <c r="K123" s="80">
        <v>77439</v>
      </c>
      <c r="L123" s="79">
        <v>89988</v>
      </c>
      <c r="M123" s="80">
        <v>84377</v>
      </c>
      <c r="N123" s="79">
        <v>102944</v>
      </c>
      <c r="O123" s="80">
        <v>106871</v>
      </c>
      <c r="P123" s="79">
        <v>135338</v>
      </c>
      <c r="Q123" s="80">
        <v>129581</v>
      </c>
      <c r="R123" s="81">
        <v>162555</v>
      </c>
      <c r="S123" s="77"/>
      <c r="T123" s="78" t="s">
        <v>147</v>
      </c>
      <c r="U123" s="80">
        <v>52164.32</v>
      </c>
      <c r="V123" s="79">
        <v>54243.28</v>
      </c>
      <c r="W123" s="80">
        <v>56478.240000000005</v>
      </c>
      <c r="X123" s="79">
        <v>64387.44</v>
      </c>
      <c r="Y123" s="80">
        <v>63458.720000000001</v>
      </c>
      <c r="Z123" s="79">
        <v>77864.800000000003</v>
      </c>
      <c r="AA123" s="80">
        <v>71874.400000000009</v>
      </c>
      <c r="AB123" s="79">
        <v>87745.84</v>
      </c>
      <c r="AC123" s="80">
        <v>80536.56</v>
      </c>
      <c r="AD123" s="79">
        <v>93587.520000000004</v>
      </c>
      <c r="AE123" s="80">
        <v>87752.08</v>
      </c>
      <c r="AF123" s="79">
        <v>107061.76000000001</v>
      </c>
      <c r="AG123" s="80">
        <v>111145.84000000001</v>
      </c>
      <c r="AH123" s="79">
        <v>140751.52000000002</v>
      </c>
      <c r="AI123" s="80">
        <v>134764.24</v>
      </c>
      <c r="AJ123" s="81">
        <v>169057.2</v>
      </c>
      <c r="AK123" s="77"/>
      <c r="AL123" s="78" t="s">
        <v>147</v>
      </c>
      <c r="AM123" s="73">
        <f>IF(Table145[[#This Row],[APS1 Min]]&gt;I$25,Table145[[#This Row],[APS1 Min]]*1.038,I$25*1.038)</f>
        <v>54146.564160000002</v>
      </c>
      <c r="AN123" s="73">
        <f>IF(Table145[[#This Row],[APS1 Max]]&gt;J$25,Table145[[#This Row],[APS1 Max]]*1.038,J$25*1.038)</f>
        <v>57214.560000000005</v>
      </c>
      <c r="AO123" s="73">
        <f>IF(Table145[[#This Row],[APS2 Min]]&gt;K$25,Table145[[#This Row],[APS2 Min]]*1.038,K$25*1.038)</f>
        <v>58930.996800000001</v>
      </c>
      <c r="AP123" s="73">
        <f>IF(Table145[[#This Row],[APS2 Max]]&gt;L$25,Table145[[#This Row],[APS2 Max]]*1.038,L$25*1.038)</f>
        <v>66834.162720000008</v>
      </c>
      <c r="AQ123" s="73">
        <f>IF(Table145[[#This Row],[APS3 Min]]&gt;M$25,Table145[[#This Row],[APS3 Min]]*1.038,M$25*1.038)</f>
        <v>66161.621760000009</v>
      </c>
      <c r="AR123" s="73">
        <f>IF(Table145[[#This Row],[APS3 Max]]&gt;N$25,Table145[[#This Row],[APS3 Max]]*1.038,N$25*1.038)</f>
        <v>80823.662400000001</v>
      </c>
      <c r="AS123" s="73">
        <f>IF(Table145[[#This Row],[APS4 Min]]&gt;O$25,Table145[[#This Row],[APS4 Min]]*1.038,O$25*1.038)</f>
        <v>74605.627200000017</v>
      </c>
      <c r="AT123" s="73">
        <f>IF(Table145[[#This Row],[APS4 Max]]&gt;P$25,Table145[[#This Row],[APS4 Max]]*1.038,P$25*1.038)</f>
        <v>91080.181920000003</v>
      </c>
      <c r="AU123" s="73">
        <f>IF(Table145[[#This Row],[APS5 Min]]&gt;Q$25,Table145[[#This Row],[APS5 Min]]*1.038,Q$25*1.038)</f>
        <v>83596.949280000001</v>
      </c>
      <c r="AV123" s="73">
        <f>IF(Table145[[#This Row],[APS5 Max]]&gt;R$25,Table145[[#This Row],[APS5 Max]]*1.038,R$25*1.038)</f>
        <v>97143.845760000011</v>
      </c>
      <c r="AW123" s="73">
        <f>IF(Table145[[#This Row],[APS6 Min]]&gt;S$25,Table145[[#This Row],[APS6 Min]]*1.038,S$25*1.038)</f>
        <v>93626.7696</v>
      </c>
      <c r="AX123" s="73">
        <f>IF(Table145[[#This Row],[APS6 Max]]&gt;T$25,Table145[[#This Row],[APS6 Max]]*1.038,T$25*1.038)</f>
        <v>111130.10688000001</v>
      </c>
      <c r="AY123" s="73">
        <f>IF(Table145[[#This Row],[EL1 Min]]&gt;U$25,Table145[[#This Row],[EL1 Min]]*1.038,U$25*1.038)</f>
        <v>115369.38192000001</v>
      </c>
      <c r="AZ123" s="73">
        <f>IF(Table145[[#This Row],[EL1 Max]]&gt;V$25,Table145[[#This Row],[EL1 Max]]*1.038,V$25*1.038)</f>
        <v>146100.07776000001</v>
      </c>
      <c r="BA123" s="73">
        <f>IF(Table145[[#This Row],[EL2 Min]]&gt;W$25,Table145[[#This Row],[EL2 Min]]*1.038,W$25*1.038)</f>
        <v>139885.28112</v>
      </c>
      <c r="BB123" s="73">
        <f>IF(Table145[[#This Row],[EL2 Max]]&gt;X$25,Table145[[#This Row],[EL2 Max]]*1.038,X$25*1.038)</f>
        <v>175481.37360000002</v>
      </c>
      <c r="BD123" s="78" t="s">
        <v>147</v>
      </c>
      <c r="BE123" s="80">
        <f>IF(Table143[[#This Row],[APS1 Min]]&gt;I$26,Table143[[#This Row],[APS1 Min]]*1.034,I$26*1.034)</f>
        <v>56369.295840000006</v>
      </c>
      <c r="BF123" s="80">
        <f>IF(Table143[[#This Row],[APS1 Max]]&gt;J$26,Table143[[#This Row],[APS1 Max]]*1.034,J$26*1.034)</f>
        <v>59751.453590400008</v>
      </c>
      <c r="BG123" s="80">
        <f>IF(Table143[[#This Row],[APS2 Min]]&gt;K$26,Table143[[#This Row],[APS2 Min]]*1.034,K$26*1.034)</f>
        <v>61543.997198112003</v>
      </c>
      <c r="BH123" s="80">
        <f>IF(Table143[[#This Row],[APS2 Max]]&gt;L$26,Table143[[#This Row],[APS2 Max]]*1.034,L$26*1.034)</f>
        <v>69106.524252480012</v>
      </c>
      <c r="BI123" s="80">
        <f>IF(Table143[[#This Row],[APS3 Min]]&gt;M$26,Table143[[#This Row],[APS3 Min]]*1.034,M$26*1.034)</f>
        <v>69095.22806883842</v>
      </c>
      <c r="BJ123" s="80">
        <f>IF(Table143[[#This Row],[APS3 Max]]&gt;N$26,Table143[[#This Row],[APS3 Max]]*1.034,N$26*1.034)</f>
        <v>83571.666921600001</v>
      </c>
      <c r="BK123" s="80">
        <f>IF(Table143[[#This Row],[APS4 Min]]&gt;O$26,Table143[[#This Row],[APS4 Min]]*1.034,O$26*1.034)</f>
        <v>77573.170163174407</v>
      </c>
      <c r="BL123" s="80">
        <f>IF(Table143[[#This Row],[APS4 Max]]&gt;P$26,Table143[[#This Row],[APS4 Max]]*1.034,P$26*1.034)</f>
        <v>94176.908105280003</v>
      </c>
      <c r="BM123" s="80">
        <f>IF(Table143[[#This Row],[APS5 Min]]&gt;Q$26,Table143[[#This Row],[APS5 Min]]*1.034,Q$26*1.034)</f>
        <v>87091.689458716806</v>
      </c>
      <c r="BN123" s="80">
        <f>IF(Table143[[#This Row],[APS5 Max]]&gt;R$26,Table143[[#This Row],[APS5 Max]]*1.034,R$26*1.034)</f>
        <v>100446.73651584002</v>
      </c>
      <c r="BO123" s="80">
        <f>IF(Table143[[#This Row],[APS6 Min]]&gt;S$26,Table143[[#This Row],[APS6 Min]]*1.034,S$26*1.034)</f>
        <v>97778.180564063994</v>
      </c>
      <c r="BP123" s="80">
        <f>IF(Table143[[#This Row],[APS6 Max]]&gt;T$26,Table143[[#This Row],[APS6 Max]]*1.034,T$26*1.034)</f>
        <v>114908.53051392001</v>
      </c>
      <c r="BQ123" s="80">
        <f>IF(Table143[[#This Row],[EL1 Min]]&gt;U$26,Table143[[#This Row],[EL1 Min]]*1.034,U$26*1.034)</f>
        <v>119367.620870784</v>
      </c>
      <c r="BR123" s="80">
        <f>IF(Table143[[#This Row],[EL1 Max]]&gt;V$26,Table143[[#This Row],[EL1 Max]]*1.034,V$26*1.034)</f>
        <v>151067.48040384002</v>
      </c>
      <c r="BS123" s="80">
        <f>IF(Table143[[#This Row],[EL2 Min]]&gt;W$26,Table143[[#This Row],[EL2 Min]]*1.034,W$26*1.034)</f>
        <v>144641.38067807999</v>
      </c>
      <c r="BT123" s="80">
        <f>IF(Table143[[#This Row],[EL2 Max]]&gt;X$26,Table143[[#This Row],[EL2 Max]]*1.034,X$26*1.034)</f>
        <v>181447.74030240002</v>
      </c>
    </row>
    <row r="124" spans="2:72" x14ac:dyDescent="0.3">
      <c r="B124" s="78" t="s">
        <v>148</v>
      </c>
      <c r="C124" s="80">
        <v>52266</v>
      </c>
      <c r="D124" s="79">
        <v>57150</v>
      </c>
      <c r="E124" s="80">
        <v>61389</v>
      </c>
      <c r="F124" s="79">
        <v>65417</v>
      </c>
      <c r="G124" s="80">
        <v>68556</v>
      </c>
      <c r="H124" s="79">
        <v>71408</v>
      </c>
      <c r="I124" s="80">
        <v>74575</v>
      </c>
      <c r="J124" s="79">
        <v>79755</v>
      </c>
      <c r="K124" s="80">
        <v>82339</v>
      </c>
      <c r="L124" s="79">
        <v>88028</v>
      </c>
      <c r="M124" s="80">
        <v>91072</v>
      </c>
      <c r="N124" s="79">
        <v>102344</v>
      </c>
      <c r="O124" s="80">
        <v>117036</v>
      </c>
      <c r="P124" s="79">
        <v>133387</v>
      </c>
      <c r="Q124" s="80">
        <v>136220</v>
      </c>
      <c r="R124" s="81">
        <v>162124</v>
      </c>
      <c r="S124" s="77"/>
      <c r="T124" s="78" t="s">
        <v>148</v>
      </c>
      <c r="U124" s="80">
        <v>54356.639999999999</v>
      </c>
      <c r="V124" s="79">
        <v>59436</v>
      </c>
      <c r="W124" s="80">
        <v>63844.560000000005</v>
      </c>
      <c r="X124" s="79">
        <v>68033.680000000008</v>
      </c>
      <c r="Y124" s="80">
        <v>71298.240000000005</v>
      </c>
      <c r="Z124" s="79">
        <v>74264.320000000007</v>
      </c>
      <c r="AA124" s="80">
        <v>77558</v>
      </c>
      <c r="AB124" s="79">
        <v>82945.2</v>
      </c>
      <c r="AC124" s="80">
        <v>85632.56</v>
      </c>
      <c r="AD124" s="79">
        <v>91549.12000000001</v>
      </c>
      <c r="AE124" s="80">
        <v>94714.880000000005</v>
      </c>
      <c r="AF124" s="79">
        <v>106437.76000000001</v>
      </c>
      <c r="AG124" s="80">
        <v>121717.44</v>
      </c>
      <c r="AH124" s="79">
        <v>138722.48000000001</v>
      </c>
      <c r="AI124" s="80">
        <v>141668.80000000002</v>
      </c>
      <c r="AJ124" s="81">
        <v>168608.96</v>
      </c>
      <c r="AK124" s="77"/>
      <c r="AL124" s="78" t="s">
        <v>148</v>
      </c>
      <c r="AM124" s="73">
        <f>IF(Table145[[#This Row],[APS1 Min]]&gt;I$25,Table145[[#This Row],[APS1 Min]]*1.038,I$25*1.038)</f>
        <v>56422.192320000002</v>
      </c>
      <c r="AN124" s="73">
        <f>IF(Table145[[#This Row],[APS1 Max]]&gt;J$25,Table145[[#This Row],[APS1 Max]]*1.038,J$25*1.038)</f>
        <v>61694.567999999999</v>
      </c>
      <c r="AO124" s="73">
        <f>IF(Table145[[#This Row],[APS2 Min]]&gt;K$25,Table145[[#This Row],[APS2 Min]]*1.038,K$25*1.038)</f>
        <v>66270.653280000013</v>
      </c>
      <c r="AP124" s="73">
        <f>IF(Table145[[#This Row],[APS2 Max]]&gt;L$25,Table145[[#This Row],[APS2 Max]]*1.038,L$25*1.038)</f>
        <v>70618.95984000001</v>
      </c>
      <c r="AQ124" s="73">
        <f>IF(Table145[[#This Row],[APS3 Min]]&gt;M$25,Table145[[#This Row],[APS3 Min]]*1.038,M$25*1.038)</f>
        <v>74007.573120000001</v>
      </c>
      <c r="AR124" s="73">
        <f>IF(Table145[[#This Row],[APS3 Max]]&gt;N$25,Table145[[#This Row],[APS3 Max]]*1.038,N$25*1.038)</f>
        <v>77086.364160000012</v>
      </c>
      <c r="AS124" s="73">
        <f>IF(Table145[[#This Row],[APS4 Min]]&gt;O$25,Table145[[#This Row],[APS4 Min]]*1.038,O$25*1.038)</f>
        <v>80505.203999999998</v>
      </c>
      <c r="AT124" s="73">
        <f>IF(Table145[[#This Row],[APS4 Max]]&gt;P$25,Table145[[#This Row],[APS4 Max]]*1.038,P$25*1.038)</f>
        <v>86097.117599999998</v>
      </c>
      <c r="AU124" s="73">
        <f>IF(Table145[[#This Row],[APS5 Min]]&gt;Q$25,Table145[[#This Row],[APS5 Min]]*1.038,Q$25*1.038)</f>
        <v>88886.597280000002</v>
      </c>
      <c r="AV124" s="73">
        <f>IF(Table145[[#This Row],[APS5 Max]]&gt;R$25,Table145[[#This Row],[APS5 Max]]*1.038,R$25*1.038)</f>
        <v>95027.986560000019</v>
      </c>
      <c r="AW124" s="73">
        <f>IF(Table145[[#This Row],[APS6 Min]]&gt;S$25,Table145[[#This Row],[APS6 Min]]*1.038,S$25*1.038)</f>
        <v>98314.045440000002</v>
      </c>
      <c r="AX124" s="73">
        <f>IF(Table145[[#This Row],[APS6 Max]]&gt;T$25,Table145[[#This Row],[APS6 Max]]*1.038,T$25*1.038)</f>
        <v>110482.39488000001</v>
      </c>
      <c r="AY124" s="73">
        <f>IF(Table145[[#This Row],[EL1 Min]]&gt;U$25,Table145[[#This Row],[EL1 Min]]*1.038,U$25*1.038)</f>
        <v>126342.70272</v>
      </c>
      <c r="AZ124" s="73">
        <f>IF(Table145[[#This Row],[EL1 Max]]&gt;V$25,Table145[[#This Row],[EL1 Max]]*1.038,V$25*1.038)</f>
        <v>143993.93424</v>
      </c>
      <c r="BA124" s="73">
        <f>IF(Table145[[#This Row],[EL2 Min]]&gt;W$25,Table145[[#This Row],[EL2 Min]]*1.038,W$25*1.038)</f>
        <v>147052.21440000003</v>
      </c>
      <c r="BB124" s="73">
        <f>IF(Table145[[#This Row],[EL2 Max]]&gt;X$25,Table145[[#This Row],[EL2 Max]]*1.038,X$25*1.038)</f>
        <v>175016.10047999999</v>
      </c>
      <c r="BD124" s="78" t="s">
        <v>148</v>
      </c>
      <c r="BE124" s="80">
        <f>IF(Table143[[#This Row],[APS1 Min]]&gt;I$26,Table143[[#This Row],[APS1 Min]]*1.034,I$26*1.034)</f>
        <v>58340.546858880007</v>
      </c>
      <c r="BF124" s="80">
        <f>IF(Table143[[#This Row],[APS1 Max]]&gt;J$26,Table143[[#This Row],[APS1 Max]]*1.034,J$26*1.034)</f>
        <v>63792.183312000001</v>
      </c>
      <c r="BG124" s="80">
        <f>IF(Table143[[#This Row],[APS2 Min]]&gt;K$26,Table143[[#This Row],[APS2 Min]]*1.034,K$26*1.034)</f>
        <v>68523.855491520022</v>
      </c>
      <c r="BH124" s="80">
        <f>IF(Table143[[#This Row],[APS2 Max]]&gt;L$26,Table143[[#This Row],[APS2 Max]]*1.034,L$26*1.034)</f>
        <v>73020.004474560017</v>
      </c>
      <c r="BI124" s="80">
        <f>IF(Table143[[#This Row],[APS3 Min]]&gt;M$26,Table143[[#This Row],[APS3 Min]]*1.034,M$26*1.034)</f>
        <v>76523.83060608001</v>
      </c>
      <c r="BJ124" s="80">
        <f>IF(Table143[[#This Row],[APS3 Max]]&gt;N$26,Table143[[#This Row],[APS3 Max]]*1.034,N$26*1.034)</f>
        <v>79707.30054144001</v>
      </c>
      <c r="BK124" s="80">
        <f>IF(Table143[[#This Row],[APS4 Min]]&gt;O$26,Table143[[#This Row],[APS4 Min]]*1.034,O$26*1.034)</f>
        <v>83242.380936000001</v>
      </c>
      <c r="BL124" s="80">
        <f>IF(Table143[[#This Row],[APS4 Max]]&gt;P$26,Table143[[#This Row],[APS4 Max]]*1.034,P$26*1.034)</f>
        <v>89024.419598399996</v>
      </c>
      <c r="BM124" s="80">
        <f>IF(Table143[[#This Row],[APS5 Min]]&gt;Q$26,Table143[[#This Row],[APS5 Min]]*1.034,Q$26*1.034)</f>
        <v>91908.741587520009</v>
      </c>
      <c r="BN124" s="80">
        <f>IF(Table143[[#This Row],[APS5 Max]]&gt;R$26,Table143[[#This Row],[APS5 Max]]*1.034,R$26*1.034)</f>
        <v>98258.938103040025</v>
      </c>
      <c r="BO124" s="80">
        <f>IF(Table143[[#This Row],[APS6 Min]]&gt;S$26,Table143[[#This Row],[APS6 Min]]*1.034,S$26*1.034)</f>
        <v>101656.72298496001</v>
      </c>
      <c r="BP124" s="80">
        <f>IF(Table143[[#This Row],[APS6 Max]]&gt;T$26,Table143[[#This Row],[APS6 Max]]*1.034,T$26*1.034)</f>
        <v>114238.79630592001</v>
      </c>
      <c r="BQ124" s="80">
        <f>IF(Table143[[#This Row],[EL1 Min]]&gt;U$26,Table143[[#This Row],[EL1 Min]]*1.034,U$26*1.034)</f>
        <v>130638.35461248001</v>
      </c>
      <c r="BR124" s="80">
        <f>IF(Table143[[#This Row],[EL1 Max]]&gt;V$26,Table143[[#This Row],[EL1 Max]]*1.034,V$26*1.034)</f>
        <v>148889.72800416002</v>
      </c>
      <c r="BS124" s="80">
        <f>IF(Table143[[#This Row],[EL2 Min]]&gt;W$26,Table143[[#This Row],[EL2 Min]]*1.034,W$26*1.034)</f>
        <v>152051.98968960004</v>
      </c>
      <c r="BT124" s="80">
        <f>IF(Table143[[#This Row],[EL2 Max]]&gt;X$26,Table143[[#This Row],[EL2 Max]]*1.034,X$26*1.034)</f>
        <v>180966.64789632001</v>
      </c>
    </row>
    <row r="125" spans="2:72" x14ac:dyDescent="0.3">
      <c r="B125" s="78" t="s">
        <v>149</v>
      </c>
      <c r="C125" s="80">
        <v>50158</v>
      </c>
      <c r="D125" s="79">
        <v>53874</v>
      </c>
      <c r="E125" s="80">
        <v>55420</v>
      </c>
      <c r="F125" s="79">
        <v>61180</v>
      </c>
      <c r="G125" s="80">
        <v>64151</v>
      </c>
      <c r="H125" s="79">
        <v>70953</v>
      </c>
      <c r="I125" s="80">
        <v>72539</v>
      </c>
      <c r="J125" s="79">
        <v>77874</v>
      </c>
      <c r="K125" s="80">
        <v>78928</v>
      </c>
      <c r="L125" s="79">
        <v>83479</v>
      </c>
      <c r="M125" s="80">
        <v>87431</v>
      </c>
      <c r="N125" s="79">
        <v>102709</v>
      </c>
      <c r="O125" s="80">
        <v>110472</v>
      </c>
      <c r="P125" s="79">
        <v>123350</v>
      </c>
      <c r="Q125" s="80">
        <v>123756</v>
      </c>
      <c r="R125" s="81">
        <v>153043</v>
      </c>
      <c r="S125" s="77"/>
      <c r="T125" s="78" t="s">
        <v>149</v>
      </c>
      <c r="U125" s="80">
        <v>52164.32</v>
      </c>
      <c r="V125" s="79">
        <v>56028.959999999999</v>
      </c>
      <c r="W125" s="80">
        <v>57636.800000000003</v>
      </c>
      <c r="X125" s="79">
        <v>63627.200000000004</v>
      </c>
      <c r="Y125" s="80">
        <v>66717.040000000008</v>
      </c>
      <c r="Z125" s="79">
        <v>73791.12</v>
      </c>
      <c r="AA125" s="80">
        <v>75440.56</v>
      </c>
      <c r="AB125" s="79">
        <v>80988.960000000006</v>
      </c>
      <c r="AC125" s="80">
        <v>82085.12000000001</v>
      </c>
      <c r="AD125" s="79">
        <v>86818.16</v>
      </c>
      <c r="AE125" s="80">
        <v>90928.24</v>
      </c>
      <c r="AF125" s="79">
        <v>106817.36</v>
      </c>
      <c r="AG125" s="80">
        <v>114890.88</v>
      </c>
      <c r="AH125" s="79">
        <v>128284</v>
      </c>
      <c r="AI125" s="80">
        <v>128706.24000000001</v>
      </c>
      <c r="AJ125" s="81">
        <v>159164.72</v>
      </c>
      <c r="AK125" s="77"/>
      <c r="AL125" s="78" t="s">
        <v>149</v>
      </c>
      <c r="AM125" s="73">
        <f>IF(Table145[[#This Row],[APS1 Min]]&gt;I$25,Table145[[#This Row],[APS1 Min]]*1.038,I$25*1.038)</f>
        <v>54146.564160000002</v>
      </c>
      <c r="AN125" s="73">
        <f>IF(Table145[[#This Row],[APS1 Max]]&gt;J$25,Table145[[#This Row],[APS1 Max]]*1.038,J$25*1.038)</f>
        <v>58158.06048</v>
      </c>
      <c r="AO125" s="73">
        <f>IF(Table145[[#This Row],[APS2 Min]]&gt;K$25,Table145[[#This Row],[APS2 Min]]*1.038,K$25*1.038)</f>
        <v>59826.998400000004</v>
      </c>
      <c r="AP125" s="73">
        <f>IF(Table145[[#This Row],[APS2 Max]]&gt;L$25,Table145[[#This Row],[APS2 Max]]*1.038,L$25*1.038)</f>
        <v>66045.03360000001</v>
      </c>
      <c r="AQ125" s="73">
        <f>IF(Table145[[#This Row],[APS3 Min]]&gt;M$25,Table145[[#This Row],[APS3 Min]]*1.038,M$25*1.038)</f>
        <v>69252.287520000013</v>
      </c>
      <c r="AR125" s="73">
        <f>IF(Table145[[#This Row],[APS3 Max]]&gt;N$25,Table145[[#This Row],[APS3 Max]]*1.038,N$25*1.038)</f>
        <v>76595.182560000001</v>
      </c>
      <c r="AS125" s="73">
        <f>IF(Table145[[#This Row],[APS4 Min]]&gt;O$25,Table145[[#This Row],[APS4 Min]]*1.038,O$25*1.038)</f>
        <v>78307.30128</v>
      </c>
      <c r="AT125" s="73">
        <f>IF(Table145[[#This Row],[APS4 Max]]&gt;P$25,Table145[[#This Row],[APS4 Max]]*1.038,P$25*1.038)</f>
        <v>84066.540480000011</v>
      </c>
      <c r="AU125" s="73">
        <f>IF(Table145[[#This Row],[APS5 Min]]&gt;Q$25,Table145[[#This Row],[APS5 Min]]*1.038,Q$25*1.038)</f>
        <v>85204.354560000007</v>
      </c>
      <c r="AV125" s="73">
        <f>IF(Table145[[#This Row],[APS5 Max]]&gt;R$25,Table145[[#This Row],[APS5 Max]]*1.038,R$25*1.038)</f>
        <v>90899.90208</v>
      </c>
      <c r="AW125" s="73">
        <f>IF(Table145[[#This Row],[APS6 Min]]&gt;S$25,Table145[[#This Row],[APS6 Min]]*1.038,S$25*1.038)</f>
        <v>94383.513120000003</v>
      </c>
      <c r="AX125" s="73">
        <f>IF(Table145[[#This Row],[APS6 Max]]&gt;T$25,Table145[[#This Row],[APS6 Max]]*1.038,T$25*1.038)</f>
        <v>110876.41968000001</v>
      </c>
      <c r="AY125" s="73">
        <f>IF(Table145[[#This Row],[EL1 Min]]&gt;U$25,Table145[[#This Row],[EL1 Min]]*1.038,U$25*1.038)</f>
        <v>119256.73344000001</v>
      </c>
      <c r="AZ125" s="73">
        <f>IF(Table145[[#This Row],[EL1 Max]]&gt;V$25,Table145[[#This Row],[EL1 Max]]*1.038,V$25*1.038)</f>
        <v>133158.79200000002</v>
      </c>
      <c r="BA125" s="73">
        <f>IF(Table145[[#This Row],[EL2 Min]]&gt;W$25,Table145[[#This Row],[EL2 Min]]*1.038,W$25*1.038)</f>
        <v>133597.07712</v>
      </c>
      <c r="BB125" s="73">
        <f>IF(Table145[[#This Row],[EL2 Max]]&gt;X$25,Table145[[#This Row],[EL2 Max]]*1.038,X$25*1.038)</f>
        <v>165212.97936</v>
      </c>
      <c r="BD125" s="78" t="s">
        <v>149</v>
      </c>
      <c r="BE125" s="80">
        <f>IF(Table143[[#This Row],[APS1 Min]]&gt;I$26,Table143[[#This Row],[APS1 Min]]*1.034,I$26*1.034)</f>
        <v>56369.295840000006</v>
      </c>
      <c r="BF125" s="80">
        <f>IF(Table143[[#This Row],[APS1 Max]]&gt;J$26,Table143[[#This Row],[APS1 Max]]*1.034,J$26*1.034)</f>
        <v>60135.434536320005</v>
      </c>
      <c r="BG125" s="80">
        <f>IF(Table143[[#This Row],[APS2 Min]]&gt;K$26,Table143[[#This Row],[APS2 Min]]*1.034,K$26*1.034)</f>
        <v>61861.116345600007</v>
      </c>
      <c r="BH125" s="80">
        <f>IF(Table143[[#This Row],[APS2 Max]]&gt;L$26,Table143[[#This Row],[APS2 Max]]*1.034,L$26*1.034)</f>
        <v>68290.564742400005</v>
      </c>
      <c r="BI125" s="80">
        <f>IF(Table143[[#This Row],[APS3 Min]]&gt;M$26,Table143[[#This Row],[APS3 Min]]*1.034,M$26*1.034)</f>
        <v>71606.865295680022</v>
      </c>
      <c r="BJ125" s="80">
        <f>IF(Table143[[#This Row],[APS3 Max]]&gt;N$26,Table143[[#This Row],[APS3 Max]]*1.034,N$26*1.034)</f>
        <v>79199.418767039999</v>
      </c>
      <c r="BK125" s="80">
        <f>IF(Table143[[#This Row],[APS4 Min]]&gt;O$26,Table143[[#This Row],[APS4 Min]]*1.034,O$26*1.034)</f>
        <v>80969.749523520004</v>
      </c>
      <c r="BL125" s="80">
        <f>IF(Table143[[#This Row],[APS4 Max]]&gt;P$26,Table143[[#This Row],[APS4 Max]]*1.034,P$26*1.034)</f>
        <v>86924.802856320021</v>
      </c>
      <c r="BM125" s="80">
        <f>IF(Table143[[#This Row],[APS5 Min]]&gt;Q$26,Table143[[#This Row],[APS5 Min]]*1.034,Q$26*1.034)</f>
        <v>88101.302615040011</v>
      </c>
      <c r="BN125" s="80">
        <f>IF(Table143[[#This Row],[APS5 Max]]&gt;R$26,Table143[[#This Row],[APS5 Max]]*1.034,R$26*1.034)</f>
        <v>94930.403738227193</v>
      </c>
      <c r="BO125" s="80">
        <f>IF(Table143[[#This Row],[APS6 Min]]&gt;S$26,Table143[[#This Row],[APS6 Min]]*1.034,S$26*1.034)</f>
        <v>97778.180564063994</v>
      </c>
      <c r="BP125" s="80">
        <f>IF(Table143[[#This Row],[APS6 Max]]&gt;T$26,Table143[[#This Row],[APS6 Max]]*1.034,T$26*1.034)</f>
        <v>114646.21794912001</v>
      </c>
      <c r="BQ125" s="80">
        <f>IF(Table143[[#This Row],[EL1 Min]]&gt;U$26,Table143[[#This Row],[EL1 Min]]*1.034,U$26*1.034)</f>
        <v>123311.46237696001</v>
      </c>
      <c r="BR125" s="80">
        <f>IF(Table143[[#This Row],[EL1 Max]]&gt;V$26,Table143[[#This Row],[EL1 Max]]*1.034,V$26*1.034)</f>
        <v>137686.19092800003</v>
      </c>
      <c r="BS125" s="80">
        <f>IF(Table143[[#This Row],[EL2 Min]]&gt;W$26,Table143[[#This Row],[EL2 Min]]*1.034,W$26*1.034)</f>
        <v>138139.37774208002</v>
      </c>
      <c r="BT125" s="80">
        <f>IF(Table143[[#This Row],[EL2 Max]]&gt;X$26,Table143[[#This Row],[EL2 Max]]*1.034,X$26*1.034)</f>
        <v>170830.22065824</v>
      </c>
    </row>
    <row r="126" spans="2:72" x14ac:dyDescent="0.3">
      <c r="B126" s="78" t="s">
        <v>150</v>
      </c>
      <c r="C126" s="80">
        <v>50224</v>
      </c>
      <c r="D126" s="79">
        <v>54084</v>
      </c>
      <c r="E126" s="80">
        <v>56241</v>
      </c>
      <c r="F126" s="79">
        <v>61409</v>
      </c>
      <c r="G126" s="80">
        <v>64549</v>
      </c>
      <c r="H126" s="79">
        <v>69086</v>
      </c>
      <c r="I126" s="80">
        <v>72112</v>
      </c>
      <c r="J126" s="79">
        <v>76332</v>
      </c>
      <c r="K126" s="80">
        <v>80328</v>
      </c>
      <c r="L126" s="79">
        <v>84688</v>
      </c>
      <c r="M126" s="80">
        <v>91841</v>
      </c>
      <c r="N126" s="79">
        <v>100348</v>
      </c>
      <c r="O126" s="80">
        <v>112147</v>
      </c>
      <c r="P126" s="79">
        <v>125017</v>
      </c>
      <c r="Q126" s="80">
        <v>133272</v>
      </c>
      <c r="R126" s="81">
        <v>149008</v>
      </c>
      <c r="S126" s="77"/>
      <c r="T126" s="78" t="s">
        <v>150</v>
      </c>
      <c r="U126" s="80">
        <v>52232.959999999999</v>
      </c>
      <c r="V126" s="79">
        <v>56247.360000000001</v>
      </c>
      <c r="W126" s="80">
        <v>58490.64</v>
      </c>
      <c r="X126" s="79">
        <v>63865.36</v>
      </c>
      <c r="Y126" s="80">
        <v>67130.960000000006</v>
      </c>
      <c r="Z126" s="79">
        <v>71849.440000000002</v>
      </c>
      <c r="AA126" s="80">
        <v>74996.479999999996</v>
      </c>
      <c r="AB126" s="79">
        <v>79385.279999999999</v>
      </c>
      <c r="AC126" s="80">
        <v>83541.12000000001</v>
      </c>
      <c r="AD126" s="79">
        <v>88075.520000000004</v>
      </c>
      <c r="AE126" s="80">
        <v>95514.64</v>
      </c>
      <c r="AF126" s="79">
        <v>104361.92</v>
      </c>
      <c r="AG126" s="80">
        <v>116632.88</v>
      </c>
      <c r="AH126" s="79">
        <v>130017.68000000001</v>
      </c>
      <c r="AI126" s="80">
        <v>138602.88</v>
      </c>
      <c r="AJ126" s="81">
        <v>154968.32000000001</v>
      </c>
      <c r="AK126" s="77"/>
      <c r="AL126" s="78" t="s">
        <v>150</v>
      </c>
      <c r="AM126" s="73">
        <f>IF(Table145[[#This Row],[APS1 Min]]&gt;I$25,Table145[[#This Row],[APS1 Min]]*1.038,I$25*1.038)</f>
        <v>54217.812480000001</v>
      </c>
      <c r="AN126" s="73">
        <f>IF(Table145[[#This Row],[APS1 Max]]&gt;J$25,Table145[[#This Row],[APS1 Max]]*1.038,J$25*1.038)</f>
        <v>58384.759680000003</v>
      </c>
      <c r="AO126" s="73">
        <f>IF(Table145[[#This Row],[APS2 Min]]&gt;K$25,Table145[[#This Row],[APS2 Min]]*1.038,K$25*1.038)</f>
        <v>60713.284319999999</v>
      </c>
      <c r="AP126" s="73">
        <f>IF(Table145[[#This Row],[APS2 Max]]&gt;L$25,Table145[[#This Row],[APS2 Max]]*1.038,L$25*1.038)</f>
        <v>66292.24368</v>
      </c>
      <c r="AQ126" s="73">
        <f>IF(Table145[[#This Row],[APS3 Min]]&gt;M$25,Table145[[#This Row],[APS3 Min]]*1.038,M$25*1.038)</f>
        <v>69681.936480000004</v>
      </c>
      <c r="AR126" s="73">
        <f>IF(Table145[[#This Row],[APS3 Max]]&gt;N$25,Table145[[#This Row],[APS3 Max]]*1.038,N$25*1.038)</f>
        <v>74579.718720000004</v>
      </c>
      <c r="AS126" s="73">
        <f>IF(Table145[[#This Row],[APS4 Min]]&gt;O$25,Table145[[#This Row],[APS4 Min]]*1.038,O$25*1.038)</f>
        <v>77846.346239999999</v>
      </c>
      <c r="AT126" s="73">
        <f>IF(Table145[[#This Row],[APS4 Max]]&gt;P$25,Table145[[#This Row],[APS4 Max]]*1.038,P$25*1.038)</f>
        <v>82401.920639999997</v>
      </c>
      <c r="AU126" s="73">
        <f>IF(Table145[[#This Row],[APS5 Min]]&gt;Q$25,Table145[[#This Row],[APS5 Min]]*1.038,Q$25*1.038)</f>
        <v>86715.682560000016</v>
      </c>
      <c r="AV126" s="73">
        <f>IF(Table145[[#This Row],[APS5 Max]]&gt;R$25,Table145[[#This Row],[APS5 Max]]*1.038,R$25*1.038)</f>
        <v>91422.389760000005</v>
      </c>
      <c r="AW126" s="73">
        <f>IF(Table145[[#This Row],[APS6 Min]]&gt;S$25,Table145[[#This Row],[APS6 Min]]*1.038,S$25*1.038)</f>
        <v>99144.196320000003</v>
      </c>
      <c r="AX126" s="73">
        <f>IF(Table145[[#This Row],[APS6 Max]]&gt;T$25,Table145[[#This Row],[APS6 Max]]*1.038,T$25*1.038)</f>
        <v>108327.67296</v>
      </c>
      <c r="AY126" s="73">
        <f>IF(Table145[[#This Row],[EL1 Min]]&gt;U$25,Table145[[#This Row],[EL1 Min]]*1.038,U$25*1.038)</f>
        <v>121064.92944000001</v>
      </c>
      <c r="AZ126" s="73">
        <f>IF(Table145[[#This Row],[EL1 Max]]&gt;V$25,Table145[[#This Row],[EL1 Max]]*1.038,V$25*1.038)</f>
        <v>134958.35184000002</v>
      </c>
      <c r="BA126" s="73">
        <f>IF(Table145[[#This Row],[EL2 Min]]&gt;W$25,Table145[[#This Row],[EL2 Min]]*1.038,W$25*1.038)</f>
        <v>143869.78944000002</v>
      </c>
      <c r="BB126" s="73">
        <f>IF(Table145[[#This Row],[EL2 Max]]&gt;X$25,Table145[[#This Row],[EL2 Max]]*1.038,X$25*1.038)</f>
        <v>160857.11616000001</v>
      </c>
      <c r="BD126" s="78" t="s">
        <v>150</v>
      </c>
      <c r="BE126" s="80">
        <f>IF(Table143[[#This Row],[APS1 Min]]&gt;I$26,Table143[[#This Row],[APS1 Min]]*1.034,I$26*1.034)</f>
        <v>56369.295840000006</v>
      </c>
      <c r="BF126" s="80">
        <f>IF(Table143[[#This Row],[APS1 Max]]&gt;J$26,Table143[[#This Row],[APS1 Max]]*1.034,J$26*1.034)</f>
        <v>60369.841509120008</v>
      </c>
      <c r="BG126" s="80">
        <f>IF(Table143[[#This Row],[APS2 Min]]&gt;K$26,Table143[[#This Row],[APS2 Min]]*1.034,K$26*1.034)</f>
        <v>62777.535986880001</v>
      </c>
      <c r="BH126" s="80">
        <f>IF(Table143[[#This Row],[APS2 Max]]&gt;L$26,Table143[[#This Row],[APS2 Max]]*1.034,L$26*1.034)</f>
        <v>68546.179965119998</v>
      </c>
      <c r="BI126" s="80">
        <f>IF(Table143[[#This Row],[APS3 Min]]&gt;M$26,Table143[[#This Row],[APS3 Min]]*1.034,M$26*1.034)</f>
        <v>72051.122320320006</v>
      </c>
      <c r="BJ126" s="80">
        <f>IF(Table143[[#This Row],[APS3 Max]]&gt;N$26,Table143[[#This Row],[APS3 Max]]*1.034,N$26*1.034)</f>
        <v>77115.429156480008</v>
      </c>
      <c r="BK126" s="80">
        <f>IF(Table143[[#This Row],[APS4 Min]]&gt;O$26,Table143[[#This Row],[APS4 Min]]*1.034,O$26*1.034)</f>
        <v>80493.122012160005</v>
      </c>
      <c r="BL126" s="80">
        <f>IF(Table143[[#This Row],[APS4 Max]]&gt;P$26,Table143[[#This Row],[APS4 Max]]*1.034,P$26*1.034)</f>
        <v>85203.58594176</v>
      </c>
      <c r="BM126" s="80">
        <f>IF(Table143[[#This Row],[APS5 Min]]&gt;Q$26,Table143[[#This Row],[APS5 Min]]*1.034,Q$26*1.034)</f>
        <v>89664.015767040022</v>
      </c>
      <c r="BN126" s="80">
        <f>IF(Table143[[#This Row],[APS5 Max]]&gt;R$26,Table143[[#This Row],[APS5 Max]]*1.034,R$26*1.034)</f>
        <v>94930.403738227193</v>
      </c>
      <c r="BO126" s="80">
        <f>IF(Table143[[#This Row],[APS6 Min]]&gt;S$26,Table143[[#This Row],[APS6 Min]]*1.034,S$26*1.034)</f>
        <v>102515.09899488001</v>
      </c>
      <c r="BP126" s="80">
        <f>IF(Table143[[#This Row],[APS6 Max]]&gt;T$26,Table143[[#This Row],[APS6 Max]]*1.034,T$26*1.034)</f>
        <v>112010.81384064</v>
      </c>
      <c r="BQ126" s="80">
        <f>IF(Table143[[#This Row],[EL1 Min]]&gt;U$26,Table143[[#This Row],[EL1 Min]]*1.034,U$26*1.034)</f>
        <v>125181.13704096001</v>
      </c>
      <c r="BR126" s="80">
        <f>IF(Table143[[#This Row],[EL1 Max]]&gt;V$26,Table143[[#This Row],[EL1 Max]]*1.034,V$26*1.034)</f>
        <v>139546.93580256001</v>
      </c>
      <c r="BS126" s="80">
        <f>IF(Table143[[#This Row],[EL2 Min]]&gt;W$26,Table143[[#This Row],[EL2 Min]]*1.034,W$26*1.034)</f>
        <v>148761.36228096002</v>
      </c>
      <c r="BT126" s="80">
        <f>IF(Table143[[#This Row],[EL2 Max]]&gt;X$26,Table143[[#This Row],[EL2 Max]]*1.034,X$26*1.034)</f>
        <v>166326.25810944001</v>
      </c>
    </row>
    <row r="127" spans="2:72" x14ac:dyDescent="0.3">
      <c r="B127" s="78" t="s">
        <v>151</v>
      </c>
      <c r="C127" s="80">
        <v>50158</v>
      </c>
      <c r="D127" s="79">
        <v>52709</v>
      </c>
      <c r="E127" s="80">
        <v>54624</v>
      </c>
      <c r="F127" s="79">
        <v>59852</v>
      </c>
      <c r="G127" s="80">
        <v>62230</v>
      </c>
      <c r="H127" s="79">
        <v>68769</v>
      </c>
      <c r="I127" s="80">
        <v>70086</v>
      </c>
      <c r="J127" s="79">
        <v>74393</v>
      </c>
      <c r="K127" s="80">
        <v>78071</v>
      </c>
      <c r="L127" s="79">
        <v>83538</v>
      </c>
      <c r="M127" s="80">
        <v>87457</v>
      </c>
      <c r="N127" s="79">
        <v>99216</v>
      </c>
      <c r="O127" s="80">
        <v>108995</v>
      </c>
      <c r="P127" s="79">
        <v>120640</v>
      </c>
      <c r="Q127" s="80">
        <v>129527</v>
      </c>
      <c r="R127" s="81">
        <v>149567</v>
      </c>
      <c r="S127" s="77"/>
      <c r="T127" s="78" t="s">
        <v>151</v>
      </c>
      <c r="U127" s="80">
        <v>52164.32</v>
      </c>
      <c r="V127" s="79">
        <v>54817.36</v>
      </c>
      <c r="W127" s="80">
        <v>56808.959999999999</v>
      </c>
      <c r="X127" s="79">
        <v>62246.080000000002</v>
      </c>
      <c r="Y127" s="80">
        <v>64719.200000000004</v>
      </c>
      <c r="Z127" s="79">
        <v>71519.760000000009</v>
      </c>
      <c r="AA127" s="80">
        <v>72889.440000000002</v>
      </c>
      <c r="AB127" s="79">
        <v>77368.72</v>
      </c>
      <c r="AC127" s="80">
        <v>81193.84</v>
      </c>
      <c r="AD127" s="79">
        <v>86879.52</v>
      </c>
      <c r="AE127" s="80">
        <v>90955.28</v>
      </c>
      <c r="AF127" s="79">
        <v>103184.64</v>
      </c>
      <c r="AG127" s="80">
        <v>113354.8</v>
      </c>
      <c r="AH127" s="79">
        <v>125465.60000000001</v>
      </c>
      <c r="AI127" s="80">
        <v>134708.08000000002</v>
      </c>
      <c r="AJ127" s="81">
        <v>155549.68</v>
      </c>
      <c r="AK127" s="77"/>
      <c r="AL127" s="78" t="s">
        <v>151</v>
      </c>
      <c r="AM127" s="73">
        <f>IF(Table145[[#This Row],[APS1 Min]]&gt;I$25,Table145[[#This Row],[APS1 Min]]*1.038,I$25*1.038)</f>
        <v>54146.564160000002</v>
      </c>
      <c r="AN127" s="73">
        <f>IF(Table145[[#This Row],[APS1 Max]]&gt;J$25,Table145[[#This Row],[APS1 Max]]*1.038,J$25*1.038)</f>
        <v>57214.560000000005</v>
      </c>
      <c r="AO127" s="73">
        <f>IF(Table145[[#This Row],[APS2 Min]]&gt;K$25,Table145[[#This Row],[APS2 Min]]*1.038,K$25*1.038)</f>
        <v>58967.70048</v>
      </c>
      <c r="AP127" s="73">
        <f>IF(Table145[[#This Row],[APS2 Max]]&gt;L$25,Table145[[#This Row],[APS2 Max]]*1.038,L$25*1.038)</f>
        <v>64611.431040000003</v>
      </c>
      <c r="AQ127" s="73">
        <f>IF(Table145[[#This Row],[APS3 Min]]&gt;M$25,Table145[[#This Row],[APS3 Min]]*1.038,M$25*1.038)</f>
        <v>67178.529600000009</v>
      </c>
      <c r="AR127" s="73">
        <f>IF(Table145[[#This Row],[APS3 Max]]&gt;N$25,Table145[[#This Row],[APS3 Max]]*1.038,N$25*1.038)</f>
        <v>74237.510880000016</v>
      </c>
      <c r="AS127" s="73">
        <f>IF(Table145[[#This Row],[APS4 Min]]&gt;O$25,Table145[[#This Row],[APS4 Min]]*1.038,O$25*1.038)</f>
        <v>75659.238720000008</v>
      </c>
      <c r="AT127" s="73">
        <f>IF(Table145[[#This Row],[APS4 Max]]&gt;P$25,Table145[[#This Row],[APS4 Max]]*1.038,P$25*1.038)</f>
        <v>80965.079520000014</v>
      </c>
      <c r="AU127" s="73">
        <f>IF(Table145[[#This Row],[APS5 Min]]&gt;Q$25,Table145[[#This Row],[APS5 Min]]*1.038,Q$25*1.038)</f>
        <v>84279.205919999993</v>
      </c>
      <c r="AV127" s="73">
        <f>IF(Table145[[#This Row],[APS5 Max]]&gt;R$25,Table145[[#This Row],[APS5 Max]]*1.038,R$25*1.038)</f>
        <v>90899.90208</v>
      </c>
      <c r="AW127" s="73">
        <f>IF(Table145[[#This Row],[APS6 Min]]&gt;S$25,Table145[[#This Row],[APS6 Min]]*1.038,S$25*1.038)</f>
        <v>94411.58064</v>
      </c>
      <c r="AX127" s="73">
        <f>IF(Table145[[#This Row],[APS6 Max]]&gt;T$25,Table145[[#This Row],[APS6 Max]]*1.038,T$25*1.038)</f>
        <v>107105.65632000001</v>
      </c>
      <c r="AY127" s="73">
        <f>IF(Table145[[#This Row],[EL1 Min]]&gt;U$25,Table145[[#This Row],[EL1 Min]]*1.038,U$25*1.038)</f>
        <v>117662.28240000001</v>
      </c>
      <c r="AZ127" s="73">
        <f>IF(Table145[[#This Row],[EL1 Max]]&gt;V$25,Table145[[#This Row],[EL1 Max]]*1.038,V$25*1.038)</f>
        <v>130233.29280000001</v>
      </c>
      <c r="BA127" s="73">
        <f>IF(Table145[[#This Row],[EL2 Min]]&gt;W$25,Table145[[#This Row],[EL2 Min]]*1.038,W$25*1.038)</f>
        <v>139826.98704000001</v>
      </c>
      <c r="BB127" s="73">
        <f>IF(Table145[[#This Row],[EL2 Max]]&gt;X$25,Table145[[#This Row],[EL2 Max]]*1.038,X$25*1.038)</f>
        <v>161460.56784</v>
      </c>
      <c r="BD127" s="78" t="s">
        <v>151</v>
      </c>
      <c r="BE127" s="80">
        <f>IF(Table143[[#This Row],[APS1 Min]]&gt;I$26,Table143[[#This Row],[APS1 Min]]*1.034,I$26*1.034)</f>
        <v>56369.295840000006</v>
      </c>
      <c r="BF127" s="80">
        <f>IF(Table143[[#This Row],[APS1 Max]]&gt;J$26,Table143[[#This Row],[APS1 Max]]*1.034,J$26*1.034)</f>
        <v>59751.453590400008</v>
      </c>
      <c r="BG127" s="80">
        <f>IF(Table143[[#This Row],[APS2 Min]]&gt;K$26,Table143[[#This Row],[APS2 Min]]*1.034,K$26*1.034)</f>
        <v>61543.997198112003</v>
      </c>
      <c r="BH127" s="80">
        <f>IF(Table143[[#This Row],[APS2 Max]]&gt;L$26,Table143[[#This Row],[APS2 Max]]*1.034,L$26*1.034)</f>
        <v>67082.844207350412</v>
      </c>
      <c r="BI127" s="80">
        <f>IF(Table143[[#This Row],[APS3 Min]]&gt;M$26,Table143[[#This Row],[APS3 Min]]*1.034,M$26*1.034)</f>
        <v>69462.599606400006</v>
      </c>
      <c r="BJ127" s="80">
        <f>IF(Table143[[#This Row],[APS3 Max]]&gt;N$26,Table143[[#This Row],[APS3 Max]]*1.034,N$26*1.034)</f>
        <v>76761.586249920016</v>
      </c>
      <c r="BK127" s="80">
        <f>IF(Table143[[#This Row],[APS4 Min]]&gt;O$26,Table143[[#This Row],[APS4 Min]]*1.034,O$26*1.034)</f>
        <v>78231.652836480018</v>
      </c>
      <c r="BL127" s="80">
        <f>IF(Table143[[#This Row],[APS4 Max]]&gt;P$26,Table143[[#This Row],[APS4 Max]]*1.034,P$26*1.034)</f>
        <v>84555.071145916809</v>
      </c>
      <c r="BM127" s="80">
        <f>IF(Table143[[#This Row],[APS5 Min]]&gt;Q$26,Table143[[#This Row],[APS5 Min]]*1.034,Q$26*1.034)</f>
        <v>87144.698921279996</v>
      </c>
      <c r="BN127" s="80">
        <f>IF(Table143[[#This Row],[APS5 Max]]&gt;R$26,Table143[[#This Row],[APS5 Max]]*1.034,R$26*1.034)</f>
        <v>94930.403738227193</v>
      </c>
      <c r="BO127" s="80">
        <f>IF(Table143[[#This Row],[APS6 Min]]&gt;S$26,Table143[[#This Row],[APS6 Min]]*1.034,S$26*1.034)</f>
        <v>97778.180564063994</v>
      </c>
      <c r="BP127" s="80">
        <f>IF(Table143[[#This Row],[APS6 Max]]&gt;T$26,Table143[[#This Row],[APS6 Max]]*1.034,T$26*1.034)</f>
        <v>110747.24863488002</v>
      </c>
      <c r="BQ127" s="80">
        <f>IF(Table143[[#This Row],[EL1 Min]]&gt;U$26,Table143[[#This Row],[EL1 Min]]*1.034,U$26*1.034)</f>
        <v>121662.80000160002</v>
      </c>
      <c r="BR127" s="80">
        <f>IF(Table143[[#This Row],[EL1 Max]]&gt;V$26,Table143[[#This Row],[EL1 Max]]*1.034,V$26*1.034)</f>
        <v>134661.2247552</v>
      </c>
      <c r="BS127" s="80">
        <f>IF(Table143[[#This Row],[EL2 Min]]&gt;W$26,Table143[[#This Row],[EL2 Min]]*1.034,W$26*1.034)</f>
        <v>144581.10459936</v>
      </c>
      <c r="BT127" s="80">
        <f>IF(Table143[[#This Row],[EL2 Max]]&gt;X$26,Table143[[#This Row],[EL2 Max]]*1.034,X$26*1.034)</f>
        <v>166950.22714656001</v>
      </c>
    </row>
    <row r="128" spans="2:72" x14ac:dyDescent="0.3">
      <c r="B128" s="78" t="s">
        <v>152</v>
      </c>
      <c r="C128" s="80">
        <v>51471</v>
      </c>
      <c r="D128" s="79">
        <v>55188</v>
      </c>
      <c r="E128" s="80">
        <v>57517</v>
      </c>
      <c r="F128" s="79">
        <v>62074</v>
      </c>
      <c r="G128" s="80">
        <v>63760</v>
      </c>
      <c r="H128" s="79">
        <v>71062</v>
      </c>
      <c r="I128" s="80">
        <v>71063</v>
      </c>
      <c r="J128" s="79">
        <v>78735</v>
      </c>
      <c r="K128" s="80">
        <v>79257</v>
      </c>
      <c r="L128" s="79">
        <v>85523</v>
      </c>
      <c r="M128" s="80">
        <v>87735</v>
      </c>
      <c r="N128" s="79">
        <v>101451</v>
      </c>
      <c r="O128" s="80">
        <v>109738</v>
      </c>
      <c r="P128" s="79">
        <v>121598</v>
      </c>
      <c r="Q128" s="80">
        <v>126991</v>
      </c>
      <c r="R128" s="81">
        <v>151019</v>
      </c>
      <c r="S128" s="77"/>
      <c r="T128" s="78" t="s">
        <v>152</v>
      </c>
      <c r="U128" s="80">
        <v>53529.840000000004</v>
      </c>
      <c r="V128" s="79">
        <v>57395.520000000004</v>
      </c>
      <c r="W128" s="80">
        <v>59817.68</v>
      </c>
      <c r="X128" s="79">
        <v>64556.959999999999</v>
      </c>
      <c r="Y128" s="80">
        <v>66310.400000000009</v>
      </c>
      <c r="Z128" s="79">
        <v>73904.479999999996</v>
      </c>
      <c r="AA128" s="80">
        <v>73905.52</v>
      </c>
      <c r="AB128" s="79">
        <v>81884.400000000009</v>
      </c>
      <c r="AC128" s="80">
        <v>82427.28</v>
      </c>
      <c r="AD128" s="79">
        <v>88943.92</v>
      </c>
      <c r="AE128" s="80">
        <v>91244.400000000009</v>
      </c>
      <c r="AF128" s="79">
        <v>105509.04000000001</v>
      </c>
      <c r="AG128" s="80">
        <v>114127.52</v>
      </c>
      <c r="AH128" s="79">
        <v>126461.92</v>
      </c>
      <c r="AI128" s="80">
        <v>132070.64000000001</v>
      </c>
      <c r="AJ128" s="81">
        <v>157059.76</v>
      </c>
      <c r="AK128" s="77"/>
      <c r="AL128" s="78" t="s">
        <v>152</v>
      </c>
      <c r="AM128" s="73">
        <f>IF(Table145[[#This Row],[APS1 Min]]&gt;I$25,Table145[[#This Row],[APS1 Min]]*1.038,I$25*1.038)</f>
        <v>55563.973920000004</v>
      </c>
      <c r="AN128" s="73">
        <f>IF(Table145[[#This Row],[APS1 Max]]&gt;J$25,Table145[[#This Row],[APS1 Max]]*1.038,J$25*1.038)</f>
        <v>59576.549760000009</v>
      </c>
      <c r="AO128" s="73">
        <f>IF(Table145[[#This Row],[APS2 Min]]&gt;K$25,Table145[[#This Row],[APS2 Min]]*1.038,K$25*1.038)</f>
        <v>62090.751840000004</v>
      </c>
      <c r="AP128" s="73">
        <f>IF(Table145[[#This Row],[APS2 Max]]&gt;L$25,Table145[[#This Row],[APS2 Max]]*1.038,L$25*1.038)</f>
        <v>67010.124479999999</v>
      </c>
      <c r="AQ128" s="73">
        <f>IF(Table145[[#This Row],[APS3 Min]]&gt;M$25,Table145[[#This Row],[APS3 Min]]*1.038,M$25*1.038)</f>
        <v>68830.195200000016</v>
      </c>
      <c r="AR128" s="73">
        <f>IF(Table145[[#This Row],[APS3 Max]]&gt;N$25,Table145[[#This Row],[APS3 Max]]*1.038,N$25*1.038)</f>
        <v>76712.85024</v>
      </c>
      <c r="AS128" s="73">
        <f>IF(Table145[[#This Row],[APS4 Min]]&gt;O$25,Table145[[#This Row],[APS4 Min]]*1.038,O$25*1.038)</f>
        <v>76713.929760000014</v>
      </c>
      <c r="AT128" s="73">
        <f>IF(Table145[[#This Row],[APS4 Max]]&gt;P$25,Table145[[#This Row],[APS4 Max]]*1.038,P$25*1.038)</f>
        <v>84996.007200000007</v>
      </c>
      <c r="AU128" s="73">
        <f>IF(Table145[[#This Row],[APS5 Min]]&gt;Q$25,Table145[[#This Row],[APS5 Min]]*1.038,Q$25*1.038)</f>
        <v>85559.516640000002</v>
      </c>
      <c r="AV128" s="73">
        <f>IF(Table145[[#This Row],[APS5 Max]]&gt;R$25,Table145[[#This Row],[APS5 Max]]*1.038,R$25*1.038)</f>
        <v>92323.788960000005</v>
      </c>
      <c r="AW128" s="73">
        <f>IF(Table145[[#This Row],[APS6 Min]]&gt;S$25,Table145[[#This Row],[APS6 Min]]*1.038,S$25*1.038)</f>
        <v>94711.687200000015</v>
      </c>
      <c r="AX128" s="73">
        <f>IF(Table145[[#This Row],[APS6 Max]]&gt;T$25,Table145[[#This Row],[APS6 Max]]*1.038,T$25*1.038)</f>
        <v>109518.38352000002</v>
      </c>
      <c r="AY128" s="73">
        <f>IF(Table145[[#This Row],[EL1 Min]]&gt;U$25,Table145[[#This Row],[EL1 Min]]*1.038,U$25*1.038)</f>
        <v>118464.36576000002</v>
      </c>
      <c r="AZ128" s="73">
        <f>IF(Table145[[#This Row],[EL1 Max]]&gt;V$25,Table145[[#This Row],[EL1 Max]]*1.038,V$25*1.038)</f>
        <v>131267.47296000001</v>
      </c>
      <c r="BA128" s="73">
        <f>IF(Table145[[#This Row],[EL2 Min]]&gt;W$25,Table145[[#This Row],[EL2 Min]]*1.038,W$25*1.038)</f>
        <v>137089.32432000001</v>
      </c>
      <c r="BB128" s="73">
        <f>IF(Table145[[#This Row],[EL2 Max]]&gt;X$25,Table145[[#This Row],[EL2 Max]]*1.038,X$25*1.038)</f>
        <v>163028.03088000001</v>
      </c>
      <c r="BD128" s="78" t="s">
        <v>152</v>
      </c>
      <c r="BE128" s="80">
        <f>IF(Table143[[#This Row],[APS1 Min]]&gt;I$26,Table143[[#This Row],[APS1 Min]]*1.034,I$26*1.034)</f>
        <v>57453.149033280002</v>
      </c>
      <c r="BF128" s="80">
        <f>IF(Table143[[#This Row],[APS1 Max]]&gt;J$26,Table143[[#This Row],[APS1 Max]]*1.034,J$26*1.034)</f>
        <v>61602.152451840011</v>
      </c>
      <c r="BG128" s="80">
        <f>IF(Table143[[#This Row],[APS2 Min]]&gt;K$26,Table143[[#This Row],[APS2 Min]]*1.034,K$26*1.034)</f>
        <v>64201.837402560006</v>
      </c>
      <c r="BH128" s="80">
        <f>IF(Table143[[#This Row],[APS2 Max]]&gt;L$26,Table143[[#This Row],[APS2 Max]]*1.034,L$26*1.034)</f>
        <v>69288.468712319998</v>
      </c>
      <c r="BI128" s="80">
        <f>IF(Table143[[#This Row],[APS3 Min]]&gt;M$26,Table143[[#This Row],[APS3 Min]]*1.034,M$26*1.034)</f>
        <v>71170.421836800015</v>
      </c>
      <c r="BJ128" s="80">
        <f>IF(Table143[[#This Row],[APS3 Max]]&gt;N$26,Table143[[#This Row],[APS3 Max]]*1.034,N$26*1.034)</f>
        <v>79321.087148160004</v>
      </c>
      <c r="BK128" s="80">
        <f>IF(Table143[[#This Row],[APS4 Min]]&gt;O$26,Table143[[#This Row],[APS4 Min]]*1.034,O$26*1.034)</f>
        <v>79322.20337184002</v>
      </c>
      <c r="BL128" s="80">
        <f>IF(Table143[[#This Row],[APS4 Max]]&gt;P$26,Table143[[#This Row],[APS4 Max]]*1.034,P$26*1.034)</f>
        <v>87885.87144480001</v>
      </c>
      <c r="BM128" s="80">
        <f>IF(Table143[[#This Row],[APS5 Min]]&gt;Q$26,Table143[[#This Row],[APS5 Min]]*1.034,Q$26*1.034)</f>
        <v>88468.54020576</v>
      </c>
      <c r="BN128" s="80">
        <f>IF(Table143[[#This Row],[APS5 Max]]&gt;R$26,Table143[[#This Row],[APS5 Max]]*1.034,R$26*1.034)</f>
        <v>95462.797784640003</v>
      </c>
      <c r="BO128" s="80">
        <f>IF(Table143[[#This Row],[APS6 Min]]&gt;S$26,Table143[[#This Row],[APS6 Min]]*1.034,S$26*1.034)</f>
        <v>97931.884564800013</v>
      </c>
      <c r="BP128" s="80">
        <f>IF(Table143[[#This Row],[APS6 Max]]&gt;T$26,Table143[[#This Row],[APS6 Max]]*1.034,T$26*1.034)</f>
        <v>113242.00855968002</v>
      </c>
      <c r="BQ128" s="80">
        <f>IF(Table143[[#This Row],[EL1 Min]]&gt;U$26,Table143[[#This Row],[EL1 Min]]*1.034,U$26*1.034)</f>
        <v>122492.15419584002</v>
      </c>
      <c r="BR128" s="80">
        <f>IF(Table143[[#This Row],[EL1 Max]]&gt;V$26,Table143[[#This Row],[EL1 Max]]*1.034,V$26*1.034)</f>
        <v>135730.56704064002</v>
      </c>
      <c r="BS128" s="80">
        <f>IF(Table143[[#This Row],[EL2 Min]]&gt;W$26,Table143[[#This Row],[EL2 Min]]*1.034,W$26*1.034)</f>
        <v>141750.36134688003</v>
      </c>
      <c r="BT128" s="80">
        <f>IF(Table143[[#This Row],[EL2 Max]]&gt;X$26,Table143[[#This Row],[EL2 Max]]*1.034,X$26*1.034)</f>
        <v>168570.98392992001</v>
      </c>
    </row>
    <row r="129" spans="2:72" x14ac:dyDescent="0.3">
      <c r="B129" s="78" t="s">
        <v>153</v>
      </c>
      <c r="C129" s="80">
        <v>50158</v>
      </c>
      <c r="D129" s="79">
        <v>50794</v>
      </c>
      <c r="E129" s="80">
        <v>54306</v>
      </c>
      <c r="F129" s="79">
        <v>63194</v>
      </c>
      <c r="G129" s="80">
        <v>65280</v>
      </c>
      <c r="H129" s="79">
        <v>73224</v>
      </c>
      <c r="I129" s="80">
        <v>77354</v>
      </c>
      <c r="J129" s="79">
        <v>85060</v>
      </c>
      <c r="K129" s="80">
        <v>87260</v>
      </c>
      <c r="L129" s="79">
        <v>94736</v>
      </c>
      <c r="M129" s="80">
        <v>98106</v>
      </c>
      <c r="N129" s="79">
        <v>107069</v>
      </c>
      <c r="O129" s="80">
        <v>112719</v>
      </c>
      <c r="P129" s="79">
        <v>122849</v>
      </c>
      <c r="Q129" s="80">
        <v>127429</v>
      </c>
      <c r="R129" s="81">
        <v>153767</v>
      </c>
      <c r="S129" s="77"/>
      <c r="T129" s="78" t="s">
        <v>153</v>
      </c>
      <c r="U129" s="80">
        <v>52164.32</v>
      </c>
      <c r="V129" s="79">
        <v>52825.760000000002</v>
      </c>
      <c r="W129" s="80">
        <v>56478.240000000005</v>
      </c>
      <c r="X129" s="79">
        <v>65721.760000000009</v>
      </c>
      <c r="Y129" s="80">
        <v>67891.199999999997</v>
      </c>
      <c r="Z129" s="79">
        <v>76152.960000000006</v>
      </c>
      <c r="AA129" s="80">
        <v>80448.160000000003</v>
      </c>
      <c r="AB129" s="79">
        <v>88462.400000000009</v>
      </c>
      <c r="AC129" s="80">
        <v>90750.400000000009</v>
      </c>
      <c r="AD129" s="79">
        <v>98525.440000000002</v>
      </c>
      <c r="AE129" s="80">
        <v>102030.24</v>
      </c>
      <c r="AF129" s="79">
        <v>111351.76000000001</v>
      </c>
      <c r="AG129" s="80">
        <v>117227.76000000001</v>
      </c>
      <c r="AH129" s="79">
        <v>127762.96</v>
      </c>
      <c r="AI129" s="80">
        <v>132526.16</v>
      </c>
      <c r="AJ129" s="81">
        <v>159917.68</v>
      </c>
      <c r="AK129" s="77"/>
      <c r="AL129" s="78" t="s">
        <v>153</v>
      </c>
      <c r="AM129" s="73">
        <f>IF(Table145[[#This Row],[APS1 Min]]&gt;I$25,Table145[[#This Row],[APS1 Min]]*1.038,I$25*1.038)</f>
        <v>54146.564160000002</v>
      </c>
      <c r="AN129" s="73">
        <f>IF(Table145[[#This Row],[APS1 Max]]&gt;J$25,Table145[[#This Row],[APS1 Max]]*1.038,J$25*1.038)</f>
        <v>57214.560000000005</v>
      </c>
      <c r="AO129" s="73">
        <f>IF(Table145[[#This Row],[APS2 Min]]&gt;K$25,Table145[[#This Row],[APS2 Min]]*1.038,K$25*1.038)</f>
        <v>58930.996800000001</v>
      </c>
      <c r="AP129" s="73">
        <f>IF(Table145[[#This Row],[APS2 Max]]&gt;L$25,Table145[[#This Row],[APS2 Max]]*1.038,L$25*1.038)</f>
        <v>68219.186880000008</v>
      </c>
      <c r="AQ129" s="73">
        <f>IF(Table145[[#This Row],[APS3 Min]]&gt;M$25,Table145[[#This Row],[APS3 Min]]*1.038,M$25*1.038)</f>
        <v>70471.065600000002</v>
      </c>
      <c r="AR129" s="73">
        <f>IF(Table145[[#This Row],[APS3 Max]]&gt;N$25,Table145[[#This Row],[APS3 Max]]*1.038,N$25*1.038)</f>
        <v>79046.772480000014</v>
      </c>
      <c r="AS129" s="73">
        <f>IF(Table145[[#This Row],[APS4 Min]]&gt;O$25,Table145[[#This Row],[APS4 Min]]*1.038,O$25*1.038)</f>
        <v>83505.19008</v>
      </c>
      <c r="AT129" s="73">
        <f>IF(Table145[[#This Row],[APS4 Max]]&gt;P$25,Table145[[#This Row],[APS4 Max]]*1.038,P$25*1.038)</f>
        <v>91823.971200000015</v>
      </c>
      <c r="AU129" s="73">
        <f>IF(Table145[[#This Row],[APS5 Min]]&gt;Q$25,Table145[[#This Row],[APS5 Min]]*1.038,Q$25*1.038)</f>
        <v>94198.915200000018</v>
      </c>
      <c r="AV129" s="73">
        <f>IF(Table145[[#This Row],[APS5 Max]]&gt;R$25,Table145[[#This Row],[APS5 Max]]*1.038,R$25*1.038)</f>
        <v>102269.40672</v>
      </c>
      <c r="AW129" s="73">
        <f>IF(Table145[[#This Row],[APS6 Min]]&gt;S$25,Table145[[#This Row],[APS6 Min]]*1.038,S$25*1.038)</f>
        <v>105907.38912000001</v>
      </c>
      <c r="AX129" s="73">
        <f>IF(Table145[[#This Row],[APS6 Max]]&gt;T$25,Table145[[#This Row],[APS6 Max]]*1.038,T$25*1.038)</f>
        <v>115583.12688000001</v>
      </c>
      <c r="AY129" s="73">
        <f>IF(Table145[[#This Row],[EL1 Min]]&gt;U$25,Table145[[#This Row],[EL1 Min]]*1.038,U$25*1.038)</f>
        <v>121682.41488000001</v>
      </c>
      <c r="AZ129" s="73">
        <f>IF(Table145[[#This Row],[EL1 Max]]&gt;V$25,Table145[[#This Row],[EL1 Max]]*1.038,V$25*1.038)</f>
        <v>132617.95248000001</v>
      </c>
      <c r="BA129" s="73">
        <f>IF(Table145[[#This Row],[EL2 Min]]&gt;W$25,Table145[[#This Row],[EL2 Min]]*1.038,W$25*1.038)</f>
        <v>137562.15408000001</v>
      </c>
      <c r="BB129" s="73">
        <f>IF(Table145[[#This Row],[EL2 Max]]&gt;X$25,Table145[[#This Row],[EL2 Max]]*1.038,X$25*1.038)</f>
        <v>165994.55184</v>
      </c>
      <c r="BD129" s="78" t="s">
        <v>153</v>
      </c>
      <c r="BE129" s="80">
        <f>IF(Table143[[#This Row],[APS1 Min]]&gt;I$26,Table143[[#This Row],[APS1 Min]]*1.034,I$26*1.034)</f>
        <v>56369.295840000006</v>
      </c>
      <c r="BF129" s="80">
        <f>IF(Table143[[#This Row],[APS1 Max]]&gt;J$26,Table143[[#This Row],[APS1 Max]]*1.034,J$26*1.034)</f>
        <v>59751.453590400008</v>
      </c>
      <c r="BG129" s="80">
        <f>IF(Table143[[#This Row],[APS2 Min]]&gt;K$26,Table143[[#This Row],[APS2 Min]]*1.034,K$26*1.034)</f>
        <v>61543.997198112003</v>
      </c>
      <c r="BH129" s="80">
        <f>IF(Table143[[#This Row],[APS2 Max]]&gt;L$26,Table143[[#This Row],[APS2 Max]]*1.034,L$26*1.034)</f>
        <v>70538.63923392001</v>
      </c>
      <c r="BI129" s="80">
        <f>IF(Table143[[#This Row],[APS3 Min]]&gt;M$26,Table143[[#This Row],[APS3 Min]]*1.034,M$26*1.034)</f>
        <v>72867.081830399999</v>
      </c>
      <c r="BJ129" s="80">
        <f>IF(Table143[[#This Row],[APS3 Max]]&gt;N$26,Table143[[#This Row],[APS3 Max]]*1.034,N$26*1.034)</f>
        <v>81734.362744320024</v>
      </c>
      <c r="BK129" s="80">
        <f>IF(Table143[[#This Row],[APS4 Min]]&gt;O$26,Table143[[#This Row],[APS4 Min]]*1.034,O$26*1.034)</f>
        <v>86344.366542720003</v>
      </c>
      <c r="BL129" s="80">
        <f>IF(Table143[[#This Row],[APS4 Max]]&gt;P$26,Table143[[#This Row],[APS4 Max]]*1.034,P$26*1.034)</f>
        <v>94945.986220800012</v>
      </c>
      <c r="BM129" s="80">
        <f>IF(Table143[[#This Row],[APS5 Min]]&gt;Q$26,Table143[[#This Row],[APS5 Min]]*1.034,Q$26*1.034)</f>
        <v>97401.678316800026</v>
      </c>
      <c r="BN129" s="80">
        <f>IF(Table143[[#This Row],[APS5 Max]]&gt;R$26,Table143[[#This Row],[APS5 Max]]*1.034,R$26*1.034)</f>
        <v>105746.56654848</v>
      </c>
      <c r="BO129" s="80">
        <f>IF(Table143[[#This Row],[APS6 Min]]&gt;S$26,Table143[[#This Row],[APS6 Min]]*1.034,S$26*1.034)</f>
        <v>109508.24035008001</v>
      </c>
      <c r="BP129" s="80">
        <f>IF(Table143[[#This Row],[APS6 Max]]&gt;T$26,Table143[[#This Row],[APS6 Max]]*1.034,T$26*1.034)</f>
        <v>119512.95319392001</v>
      </c>
      <c r="BQ129" s="80">
        <f>IF(Table143[[#This Row],[EL1 Min]]&gt;U$26,Table143[[#This Row],[EL1 Min]]*1.034,U$26*1.034)</f>
        <v>125819.61698592002</v>
      </c>
      <c r="BR129" s="80">
        <f>IF(Table143[[#This Row],[EL1 Max]]&gt;V$26,Table143[[#This Row],[EL1 Max]]*1.034,V$26*1.034)</f>
        <v>137126.96286432</v>
      </c>
      <c r="BS129" s="80">
        <f>IF(Table143[[#This Row],[EL2 Min]]&gt;W$26,Table143[[#This Row],[EL2 Min]]*1.034,W$26*1.034)</f>
        <v>142239.26731872</v>
      </c>
      <c r="BT129" s="80">
        <f>IF(Table143[[#This Row],[EL2 Max]]&gt;X$26,Table143[[#This Row],[EL2 Max]]*1.034,X$26*1.034)</f>
        <v>171638.36660256001</v>
      </c>
    </row>
    <row r="130" spans="2:72" x14ac:dyDescent="0.3">
      <c r="B130" s="78" t="s">
        <v>154</v>
      </c>
      <c r="C130" s="80">
        <v>53568</v>
      </c>
      <c r="D130" s="79">
        <v>58573</v>
      </c>
      <c r="E130" s="80">
        <v>62918</v>
      </c>
      <c r="F130" s="79">
        <v>67083</v>
      </c>
      <c r="G130" s="80">
        <v>70257</v>
      </c>
      <c r="H130" s="79">
        <v>73171</v>
      </c>
      <c r="I130" s="80">
        <v>76421</v>
      </c>
      <c r="J130" s="79">
        <v>82225</v>
      </c>
      <c r="K130" s="80">
        <v>84405</v>
      </c>
      <c r="L130" s="79">
        <v>90091</v>
      </c>
      <c r="M130" s="80">
        <v>94813</v>
      </c>
      <c r="N130" s="79">
        <v>104457</v>
      </c>
      <c r="O130" s="80">
        <v>116543</v>
      </c>
      <c r="P130" s="79">
        <v>129594</v>
      </c>
      <c r="Q130" s="80">
        <v>137335</v>
      </c>
      <c r="R130" s="81">
        <v>164622</v>
      </c>
      <c r="S130" s="77"/>
      <c r="T130" s="78" t="s">
        <v>154</v>
      </c>
      <c r="U130" s="80">
        <v>55710.720000000001</v>
      </c>
      <c r="V130" s="79">
        <v>60915.920000000006</v>
      </c>
      <c r="W130" s="80">
        <v>65434.720000000001</v>
      </c>
      <c r="X130" s="79">
        <v>69766.320000000007</v>
      </c>
      <c r="Y130" s="80">
        <v>73067.28</v>
      </c>
      <c r="Z130" s="79">
        <v>76097.84</v>
      </c>
      <c r="AA130" s="80">
        <v>79477.84</v>
      </c>
      <c r="AB130" s="79">
        <v>85514</v>
      </c>
      <c r="AC130" s="80">
        <v>87781.2</v>
      </c>
      <c r="AD130" s="79">
        <v>93694.64</v>
      </c>
      <c r="AE130" s="80">
        <v>98605.52</v>
      </c>
      <c r="AF130" s="79">
        <v>108635.28</v>
      </c>
      <c r="AG130" s="80">
        <v>121204.72</v>
      </c>
      <c r="AH130" s="79">
        <v>134777.76</v>
      </c>
      <c r="AI130" s="80">
        <v>142828.4</v>
      </c>
      <c r="AJ130" s="81">
        <v>171206.88</v>
      </c>
      <c r="AK130" s="77"/>
      <c r="AL130" s="78" t="s">
        <v>154</v>
      </c>
      <c r="AM130" s="73">
        <f>IF(Table145[[#This Row],[APS1 Min]]&gt;I$25,Table145[[#This Row],[APS1 Min]]*1.038,I$25*1.038)</f>
        <v>57827.727360000004</v>
      </c>
      <c r="AN130" s="73">
        <f>IF(Table145[[#This Row],[APS1 Max]]&gt;J$25,Table145[[#This Row],[APS1 Max]]*1.038,J$25*1.038)</f>
        <v>63230.724960000007</v>
      </c>
      <c r="AO130" s="73">
        <f>IF(Table145[[#This Row],[APS2 Min]]&gt;K$25,Table145[[#This Row],[APS2 Min]]*1.038,K$25*1.038)</f>
        <v>67921.239360000007</v>
      </c>
      <c r="AP130" s="73">
        <f>IF(Table145[[#This Row],[APS2 Max]]&gt;L$25,Table145[[#This Row],[APS2 Max]]*1.038,L$25*1.038)</f>
        <v>72417.440160000013</v>
      </c>
      <c r="AQ130" s="73">
        <f>IF(Table145[[#This Row],[APS3 Min]]&gt;M$25,Table145[[#This Row],[APS3 Min]]*1.038,M$25*1.038)</f>
        <v>75843.836639999994</v>
      </c>
      <c r="AR130" s="73">
        <f>IF(Table145[[#This Row],[APS3 Max]]&gt;N$25,Table145[[#This Row],[APS3 Max]]*1.038,N$25*1.038)</f>
        <v>78989.557919999992</v>
      </c>
      <c r="AS130" s="73">
        <f>IF(Table145[[#This Row],[APS4 Min]]&gt;O$25,Table145[[#This Row],[APS4 Min]]*1.038,O$25*1.038)</f>
        <v>82497.997919999994</v>
      </c>
      <c r="AT130" s="73">
        <f>IF(Table145[[#This Row],[APS4 Max]]&gt;P$25,Table145[[#This Row],[APS4 Max]]*1.038,P$25*1.038)</f>
        <v>88763.532000000007</v>
      </c>
      <c r="AU130" s="73">
        <f>IF(Table145[[#This Row],[APS5 Min]]&gt;Q$25,Table145[[#This Row],[APS5 Min]]*1.038,Q$25*1.038)</f>
        <v>91116.885599999994</v>
      </c>
      <c r="AV130" s="73">
        <f>IF(Table145[[#This Row],[APS5 Max]]&gt;R$25,Table145[[#This Row],[APS5 Max]]*1.038,R$25*1.038)</f>
        <v>97255.036319999999</v>
      </c>
      <c r="AW130" s="73">
        <f>IF(Table145[[#This Row],[APS6 Min]]&gt;S$25,Table145[[#This Row],[APS6 Min]]*1.038,S$25*1.038)</f>
        <v>102352.52976</v>
      </c>
      <c r="AX130" s="73">
        <f>IF(Table145[[#This Row],[APS6 Max]]&gt;T$25,Table145[[#This Row],[APS6 Max]]*1.038,T$25*1.038)</f>
        <v>112763.42064</v>
      </c>
      <c r="AY130" s="73">
        <f>IF(Table145[[#This Row],[EL1 Min]]&gt;U$25,Table145[[#This Row],[EL1 Min]]*1.038,U$25*1.038)</f>
        <v>125810.49936</v>
      </c>
      <c r="AZ130" s="73">
        <f>IF(Table145[[#This Row],[EL1 Max]]&gt;V$25,Table145[[#This Row],[EL1 Max]]*1.038,V$25*1.038)</f>
        <v>139899.31488000002</v>
      </c>
      <c r="BA130" s="73">
        <f>IF(Table145[[#This Row],[EL2 Min]]&gt;W$25,Table145[[#This Row],[EL2 Min]]*1.038,W$25*1.038)</f>
        <v>148255.8792</v>
      </c>
      <c r="BB130" s="73">
        <f>IF(Table145[[#This Row],[EL2 Max]]&gt;X$25,Table145[[#This Row],[EL2 Max]]*1.038,X$25*1.038)</f>
        <v>177712.74144000001</v>
      </c>
      <c r="BD130" s="78" t="s">
        <v>154</v>
      </c>
      <c r="BE130" s="80">
        <f>IF(Table143[[#This Row],[APS1 Min]]&gt;I$26,Table143[[#This Row],[APS1 Min]]*1.034,I$26*1.034)</f>
        <v>59793.870090240009</v>
      </c>
      <c r="BF130" s="80">
        <f>IF(Table143[[#This Row],[APS1 Max]]&gt;J$26,Table143[[#This Row],[APS1 Max]]*1.034,J$26*1.034)</f>
        <v>65380.569608640006</v>
      </c>
      <c r="BG130" s="80">
        <f>IF(Table143[[#This Row],[APS2 Min]]&gt;K$26,Table143[[#This Row],[APS2 Min]]*1.034,K$26*1.034)</f>
        <v>70230.561498240015</v>
      </c>
      <c r="BH130" s="80">
        <f>IF(Table143[[#This Row],[APS2 Max]]&gt;L$26,Table143[[#This Row],[APS2 Max]]*1.034,L$26*1.034)</f>
        <v>74879.633125440014</v>
      </c>
      <c r="BI130" s="80">
        <f>IF(Table143[[#This Row],[APS3 Min]]&gt;M$26,Table143[[#This Row],[APS3 Min]]*1.034,M$26*1.034)</f>
        <v>78422.527085759997</v>
      </c>
      <c r="BJ130" s="80">
        <f>IF(Table143[[#This Row],[APS3 Max]]&gt;N$26,Table143[[#This Row],[APS3 Max]]*1.034,N$26*1.034)</f>
        <v>81675.202889280001</v>
      </c>
      <c r="BK130" s="80">
        <f>IF(Table143[[#This Row],[APS4 Min]]&gt;O$26,Table143[[#This Row],[APS4 Min]]*1.034,O$26*1.034)</f>
        <v>85302.929849280001</v>
      </c>
      <c r="BL130" s="80">
        <f>IF(Table143[[#This Row],[APS4 Max]]&gt;P$26,Table143[[#This Row],[APS4 Max]]*1.034,P$26*1.034)</f>
        <v>91781.492088000014</v>
      </c>
      <c r="BM130" s="80">
        <f>IF(Table143[[#This Row],[APS5 Min]]&gt;Q$26,Table143[[#This Row],[APS5 Min]]*1.034,Q$26*1.034)</f>
        <v>94214.859710399993</v>
      </c>
      <c r="BN130" s="80">
        <f>IF(Table143[[#This Row],[APS5 Max]]&gt;R$26,Table143[[#This Row],[APS5 Max]]*1.034,R$26*1.034)</f>
        <v>100561.70755488001</v>
      </c>
      <c r="BO130" s="80">
        <f>IF(Table143[[#This Row],[APS6 Min]]&gt;S$26,Table143[[#This Row],[APS6 Min]]*1.034,S$26*1.034)</f>
        <v>105832.51577184002</v>
      </c>
      <c r="BP130" s="80">
        <f>IF(Table143[[#This Row],[APS6 Max]]&gt;T$26,Table143[[#This Row],[APS6 Max]]*1.034,T$26*1.034)</f>
        <v>116597.37694176</v>
      </c>
      <c r="BQ130" s="80">
        <f>IF(Table143[[#This Row],[EL1 Min]]&gt;U$26,Table143[[#This Row],[EL1 Min]]*1.034,U$26*1.034)</f>
        <v>130088.05633824</v>
      </c>
      <c r="BR130" s="80">
        <f>IF(Table143[[#This Row],[EL1 Max]]&gt;V$26,Table143[[#This Row],[EL1 Max]]*1.034,V$26*1.034)</f>
        <v>144655.89158592004</v>
      </c>
      <c r="BS130" s="80">
        <f>IF(Table143[[#This Row],[EL2 Min]]&gt;W$26,Table143[[#This Row],[EL2 Min]]*1.034,W$26*1.034)</f>
        <v>153296.57909280001</v>
      </c>
      <c r="BT130" s="80">
        <f>IF(Table143[[#This Row],[EL2 Max]]&gt;X$26,Table143[[#This Row],[EL2 Max]]*1.034,X$26*1.034)</f>
        <v>183754.97464896002</v>
      </c>
    </row>
    <row r="131" spans="2:72" x14ac:dyDescent="0.3">
      <c r="B131" s="78" t="s">
        <v>155</v>
      </c>
      <c r="C131" s="80">
        <v>51290</v>
      </c>
      <c r="D131" s="79">
        <v>56080</v>
      </c>
      <c r="E131" s="80">
        <v>60242</v>
      </c>
      <c r="F131" s="79">
        <v>64196</v>
      </c>
      <c r="G131" s="80">
        <v>67277</v>
      </c>
      <c r="H131" s="79">
        <v>70075</v>
      </c>
      <c r="I131" s="80">
        <v>73177</v>
      </c>
      <c r="J131" s="79">
        <v>78266</v>
      </c>
      <c r="K131" s="80">
        <v>80802</v>
      </c>
      <c r="L131" s="79">
        <v>86384</v>
      </c>
      <c r="M131" s="80">
        <v>90838</v>
      </c>
      <c r="N131" s="79">
        <v>99891</v>
      </c>
      <c r="O131" s="80">
        <v>111699</v>
      </c>
      <c r="P131" s="79">
        <v>123455</v>
      </c>
      <c r="Q131" s="80">
        <v>131443</v>
      </c>
      <c r="R131" s="81">
        <v>157782</v>
      </c>
      <c r="S131" s="77"/>
      <c r="T131" s="78" t="s">
        <v>155</v>
      </c>
      <c r="U131" s="80">
        <v>53341.599999999999</v>
      </c>
      <c r="V131" s="79">
        <v>58323.200000000004</v>
      </c>
      <c r="W131" s="80">
        <v>62651.68</v>
      </c>
      <c r="X131" s="79">
        <v>66763.839999999997</v>
      </c>
      <c r="Y131" s="80">
        <v>69968.08</v>
      </c>
      <c r="Z131" s="79">
        <v>72878</v>
      </c>
      <c r="AA131" s="80">
        <v>76104.08</v>
      </c>
      <c r="AB131" s="79">
        <v>81396.639999999999</v>
      </c>
      <c r="AC131" s="80">
        <v>84034.08</v>
      </c>
      <c r="AD131" s="79">
        <v>89839.360000000001</v>
      </c>
      <c r="AE131" s="80">
        <v>94471.52</v>
      </c>
      <c r="AF131" s="79">
        <v>103886.64</v>
      </c>
      <c r="AG131" s="80">
        <v>116166.96</v>
      </c>
      <c r="AH131" s="79">
        <v>128393.20000000001</v>
      </c>
      <c r="AI131" s="80">
        <v>136700.72</v>
      </c>
      <c r="AJ131" s="81">
        <v>164093.28</v>
      </c>
      <c r="AK131" s="77"/>
      <c r="AL131" s="78" t="s">
        <v>155</v>
      </c>
      <c r="AM131" s="73">
        <f>IF(Table145[[#This Row],[APS1 Min]]&gt;I$25,Table145[[#This Row],[APS1 Min]]*1.038,I$25*1.038)</f>
        <v>55368.580800000003</v>
      </c>
      <c r="AN131" s="73">
        <f>IF(Table145[[#This Row],[APS1 Max]]&gt;J$25,Table145[[#This Row],[APS1 Max]]*1.038,J$25*1.038)</f>
        <v>60539.481600000006</v>
      </c>
      <c r="AO131" s="73">
        <f>IF(Table145[[#This Row],[APS2 Min]]&gt;K$25,Table145[[#This Row],[APS2 Min]]*1.038,K$25*1.038)</f>
        <v>65032.44384</v>
      </c>
      <c r="AP131" s="73">
        <f>IF(Table145[[#This Row],[APS2 Max]]&gt;L$25,Table145[[#This Row],[APS2 Max]]*1.038,L$25*1.038)</f>
        <v>69300.865919999997</v>
      </c>
      <c r="AQ131" s="73">
        <f>IF(Table145[[#This Row],[APS3 Min]]&gt;M$25,Table145[[#This Row],[APS3 Min]]*1.038,M$25*1.038)</f>
        <v>72626.867039999997</v>
      </c>
      <c r="AR131" s="73">
        <f>IF(Table145[[#This Row],[APS3 Max]]&gt;N$25,Table145[[#This Row],[APS3 Max]]*1.038,N$25*1.038)</f>
        <v>75647.364000000001</v>
      </c>
      <c r="AS131" s="73">
        <f>IF(Table145[[#This Row],[APS4 Min]]&gt;O$25,Table145[[#This Row],[APS4 Min]]*1.038,O$25*1.038)</f>
        <v>78996.035040000002</v>
      </c>
      <c r="AT131" s="73">
        <f>IF(Table145[[#This Row],[APS4 Max]]&gt;P$25,Table145[[#This Row],[APS4 Max]]*1.038,P$25*1.038)</f>
        <v>84489.712320000006</v>
      </c>
      <c r="AU131" s="73">
        <f>IF(Table145[[#This Row],[APS5 Min]]&gt;Q$25,Table145[[#This Row],[APS5 Min]]*1.038,Q$25*1.038)</f>
        <v>87227.375039999999</v>
      </c>
      <c r="AV131" s="73">
        <f>IF(Table145[[#This Row],[APS5 Max]]&gt;R$25,Table145[[#This Row],[APS5 Max]]*1.038,R$25*1.038)</f>
        <v>93253.255680000002</v>
      </c>
      <c r="AW131" s="73">
        <f>IF(Table145[[#This Row],[APS6 Min]]&gt;S$25,Table145[[#This Row],[APS6 Min]]*1.038,S$25*1.038)</f>
        <v>98061.437760000001</v>
      </c>
      <c r="AX131" s="73">
        <f>IF(Table145[[#This Row],[APS6 Max]]&gt;T$25,Table145[[#This Row],[APS6 Max]]*1.038,T$25*1.038)</f>
        <v>107834.33232</v>
      </c>
      <c r="AY131" s="73">
        <f>IF(Table145[[#This Row],[EL1 Min]]&gt;U$25,Table145[[#This Row],[EL1 Min]]*1.038,U$25*1.038)</f>
        <v>120581.30448000001</v>
      </c>
      <c r="AZ131" s="73">
        <f>IF(Table145[[#This Row],[EL1 Max]]&gt;V$25,Table145[[#This Row],[EL1 Max]]*1.038,V$25*1.038)</f>
        <v>133272.1416</v>
      </c>
      <c r="BA131" s="73">
        <f>IF(Table145[[#This Row],[EL2 Min]]&gt;W$25,Table145[[#This Row],[EL2 Min]]*1.038,W$25*1.038)</f>
        <v>141895.34736000001</v>
      </c>
      <c r="BB131" s="73">
        <f>IF(Table145[[#This Row],[EL2 Max]]&gt;X$25,Table145[[#This Row],[EL2 Max]]*1.038,X$25*1.038)</f>
        <v>170328.82464000001</v>
      </c>
      <c r="BD131" s="78" t="s">
        <v>155</v>
      </c>
      <c r="BE131" s="80">
        <f>IF(Table143[[#This Row],[APS1 Min]]&gt;I$26,Table143[[#This Row],[APS1 Min]]*1.034,I$26*1.034)</f>
        <v>57251.112547200006</v>
      </c>
      <c r="BF131" s="80">
        <f>IF(Table143[[#This Row],[APS1 Max]]&gt;J$26,Table143[[#This Row],[APS1 Max]]*1.034,J$26*1.034)</f>
        <v>62597.823974400009</v>
      </c>
      <c r="BG131" s="80">
        <f>IF(Table143[[#This Row],[APS2 Min]]&gt;K$26,Table143[[#This Row],[APS2 Min]]*1.034,K$26*1.034)</f>
        <v>67243.546930559998</v>
      </c>
      <c r="BH131" s="80">
        <f>IF(Table143[[#This Row],[APS2 Max]]&gt;L$26,Table143[[#This Row],[APS2 Max]]*1.034,L$26*1.034)</f>
        <v>71657.095361279993</v>
      </c>
      <c r="BI131" s="80">
        <f>IF(Table143[[#This Row],[APS3 Min]]&gt;M$26,Table143[[#This Row],[APS3 Min]]*1.034,M$26*1.034)</f>
        <v>75096.180519360001</v>
      </c>
      <c r="BJ131" s="80">
        <f>IF(Table143[[#This Row],[APS3 Max]]&gt;N$26,Table143[[#This Row],[APS3 Max]]*1.034,N$26*1.034)</f>
        <v>78219.374376000007</v>
      </c>
      <c r="BK131" s="80">
        <f>IF(Table143[[#This Row],[APS4 Min]]&gt;O$26,Table143[[#This Row],[APS4 Min]]*1.034,O$26*1.034)</f>
        <v>81681.900231360007</v>
      </c>
      <c r="BL131" s="80">
        <f>IF(Table143[[#This Row],[APS4 Max]]&gt;P$26,Table143[[#This Row],[APS4 Max]]*1.034,P$26*1.034)</f>
        <v>87362.362538880014</v>
      </c>
      <c r="BM131" s="80">
        <f>IF(Table143[[#This Row],[APS5 Min]]&gt;Q$26,Table143[[#This Row],[APS5 Min]]*1.034,Q$26*1.034)</f>
        <v>90193.105791359994</v>
      </c>
      <c r="BN131" s="80">
        <f>IF(Table143[[#This Row],[APS5 Max]]&gt;R$26,Table143[[#This Row],[APS5 Max]]*1.034,R$26*1.034)</f>
        <v>96423.866373120007</v>
      </c>
      <c r="BO131" s="80">
        <f>IF(Table143[[#This Row],[APS6 Min]]&gt;S$26,Table143[[#This Row],[APS6 Min]]*1.034,S$26*1.034)</f>
        <v>101395.52664384</v>
      </c>
      <c r="BP131" s="80">
        <f>IF(Table143[[#This Row],[APS6 Max]]&gt;T$26,Table143[[#This Row],[APS6 Max]]*1.034,T$26*1.034)</f>
        <v>111500.69961888001</v>
      </c>
      <c r="BQ131" s="80">
        <f>IF(Table143[[#This Row],[EL1 Min]]&gt;U$26,Table143[[#This Row],[EL1 Min]]*1.034,U$26*1.034)</f>
        <v>124681.06883232002</v>
      </c>
      <c r="BR131" s="80">
        <f>IF(Table143[[#This Row],[EL1 Max]]&gt;V$26,Table143[[#This Row],[EL1 Max]]*1.034,V$26*1.034)</f>
        <v>137803.39441440001</v>
      </c>
      <c r="BS131" s="80">
        <f>IF(Table143[[#This Row],[EL2 Min]]&gt;W$26,Table143[[#This Row],[EL2 Min]]*1.034,W$26*1.034)</f>
        <v>146719.78917024002</v>
      </c>
      <c r="BT131" s="80">
        <f>IF(Table143[[#This Row],[EL2 Max]]&gt;X$26,Table143[[#This Row],[EL2 Max]]*1.034,X$26*1.034)</f>
        <v>176120.00467776001</v>
      </c>
    </row>
    <row r="132" spans="2:72" x14ac:dyDescent="0.3">
      <c r="B132" s="78" t="s">
        <v>156</v>
      </c>
      <c r="C132" s="80">
        <v>51003</v>
      </c>
      <c r="D132" s="79">
        <v>55385</v>
      </c>
      <c r="E132" s="80">
        <v>58787</v>
      </c>
      <c r="F132" s="79">
        <v>62681</v>
      </c>
      <c r="G132" s="80">
        <v>66570</v>
      </c>
      <c r="H132" s="79">
        <v>70457</v>
      </c>
      <c r="I132" s="80">
        <v>74354</v>
      </c>
      <c r="J132" s="79">
        <v>78243</v>
      </c>
      <c r="K132" s="80">
        <v>83596</v>
      </c>
      <c r="L132" s="79">
        <v>88949</v>
      </c>
      <c r="M132" s="80">
        <v>94300</v>
      </c>
      <c r="N132" s="79">
        <v>114243</v>
      </c>
      <c r="O132" s="80">
        <v>123005</v>
      </c>
      <c r="P132" s="79">
        <v>141099</v>
      </c>
      <c r="Q132" s="80">
        <v>150245</v>
      </c>
      <c r="R132" s="81">
        <v>172429</v>
      </c>
      <c r="S132" s="77"/>
      <c r="T132" s="78" t="s">
        <v>156</v>
      </c>
      <c r="U132" s="80">
        <v>53043.12</v>
      </c>
      <c r="V132" s="79">
        <v>57600.4</v>
      </c>
      <c r="W132" s="80">
        <v>61138.48</v>
      </c>
      <c r="X132" s="79">
        <v>65188.240000000005</v>
      </c>
      <c r="Y132" s="80">
        <v>69232.800000000003</v>
      </c>
      <c r="Z132" s="79">
        <v>73275.28</v>
      </c>
      <c r="AA132" s="80">
        <v>77328.160000000003</v>
      </c>
      <c r="AB132" s="79">
        <v>81372.72</v>
      </c>
      <c r="AC132" s="80">
        <v>86939.839999999997</v>
      </c>
      <c r="AD132" s="79">
        <v>92506.96</v>
      </c>
      <c r="AE132" s="80">
        <v>98072</v>
      </c>
      <c r="AF132" s="79">
        <v>118812.72</v>
      </c>
      <c r="AG132" s="80">
        <v>127925.20000000001</v>
      </c>
      <c r="AH132" s="79">
        <v>146742.96</v>
      </c>
      <c r="AI132" s="80">
        <v>156254.80000000002</v>
      </c>
      <c r="AJ132" s="81">
        <v>179326.16</v>
      </c>
      <c r="AK132" s="77"/>
      <c r="AL132" s="78" t="s">
        <v>156</v>
      </c>
      <c r="AM132" s="73">
        <f>IF(Table145[[#This Row],[APS1 Min]]&gt;I$25,Table145[[#This Row],[APS1 Min]]*1.038,I$25*1.038)</f>
        <v>55058.758560000002</v>
      </c>
      <c r="AN132" s="73">
        <f>IF(Table145[[#This Row],[APS1 Max]]&gt;J$25,Table145[[#This Row],[APS1 Max]]*1.038,J$25*1.038)</f>
        <v>59789.215200000006</v>
      </c>
      <c r="AO132" s="73">
        <f>IF(Table145[[#This Row],[APS2 Min]]&gt;K$25,Table145[[#This Row],[APS2 Min]]*1.038,K$25*1.038)</f>
        <v>63461.742240000007</v>
      </c>
      <c r="AP132" s="73">
        <f>IF(Table145[[#This Row],[APS2 Max]]&gt;L$25,Table145[[#This Row],[APS2 Max]]*1.038,L$25*1.038)</f>
        <v>67665.393120000008</v>
      </c>
      <c r="AQ132" s="73">
        <f>IF(Table145[[#This Row],[APS3 Min]]&gt;M$25,Table145[[#This Row],[APS3 Min]]*1.038,M$25*1.038)</f>
        <v>71863.646400000012</v>
      </c>
      <c r="AR132" s="73">
        <f>IF(Table145[[#This Row],[APS3 Max]]&gt;N$25,Table145[[#This Row],[APS3 Max]]*1.038,N$25*1.038)</f>
        <v>76059.740640000004</v>
      </c>
      <c r="AS132" s="73">
        <f>IF(Table145[[#This Row],[APS4 Min]]&gt;O$25,Table145[[#This Row],[APS4 Min]]*1.038,O$25*1.038)</f>
        <v>80266.630080000003</v>
      </c>
      <c r="AT132" s="73">
        <f>IF(Table145[[#This Row],[APS4 Max]]&gt;P$25,Table145[[#This Row],[APS4 Max]]*1.038,P$25*1.038)</f>
        <v>84464.883360000007</v>
      </c>
      <c r="AU132" s="73">
        <f>IF(Table145[[#This Row],[APS5 Min]]&gt;Q$25,Table145[[#This Row],[APS5 Min]]*1.038,Q$25*1.038)</f>
        <v>90243.553920000006</v>
      </c>
      <c r="AV132" s="73">
        <f>IF(Table145[[#This Row],[APS5 Max]]&gt;R$25,Table145[[#This Row],[APS5 Max]]*1.038,R$25*1.038)</f>
        <v>96022.224480000004</v>
      </c>
      <c r="AW132" s="73">
        <f>IF(Table145[[#This Row],[APS6 Min]]&gt;S$25,Table145[[#This Row],[APS6 Min]]*1.038,S$25*1.038)</f>
        <v>101798.736</v>
      </c>
      <c r="AX132" s="73">
        <f>IF(Table145[[#This Row],[APS6 Max]]&gt;T$25,Table145[[#This Row],[APS6 Max]]*1.038,T$25*1.038)</f>
        <v>123327.60336000001</v>
      </c>
      <c r="AY132" s="73">
        <f>IF(Table145[[#This Row],[EL1 Min]]&gt;U$25,Table145[[#This Row],[EL1 Min]]*1.038,U$25*1.038)</f>
        <v>132786.35760000002</v>
      </c>
      <c r="AZ132" s="73">
        <f>IF(Table145[[#This Row],[EL1 Max]]&gt;V$25,Table145[[#This Row],[EL1 Max]]*1.038,V$25*1.038)</f>
        <v>152319.19248</v>
      </c>
      <c r="BA132" s="73">
        <f>IF(Table145[[#This Row],[EL2 Min]]&gt;W$25,Table145[[#This Row],[EL2 Min]]*1.038,W$25*1.038)</f>
        <v>162192.48240000004</v>
      </c>
      <c r="BB132" s="73">
        <f>IF(Table145[[#This Row],[EL2 Max]]&gt;X$25,Table145[[#This Row],[EL2 Max]]*1.038,X$25*1.038)</f>
        <v>186140.55408</v>
      </c>
      <c r="BD132" s="78" t="s">
        <v>156</v>
      </c>
      <c r="BE132" s="80">
        <f>IF(Table143[[#This Row],[APS1 Min]]&gt;I$26,Table143[[#This Row],[APS1 Min]]*1.034,I$26*1.034)</f>
        <v>56930.756351040007</v>
      </c>
      <c r="BF132" s="80">
        <f>IF(Table143[[#This Row],[APS1 Max]]&gt;J$26,Table143[[#This Row],[APS1 Max]]*1.034,J$26*1.034)</f>
        <v>61822.048516800009</v>
      </c>
      <c r="BG132" s="80">
        <f>IF(Table143[[#This Row],[APS2 Min]]&gt;K$26,Table143[[#This Row],[APS2 Min]]*1.034,K$26*1.034)</f>
        <v>65619.441476160006</v>
      </c>
      <c r="BH132" s="80">
        <f>IF(Table143[[#This Row],[APS2 Max]]&gt;L$26,Table143[[#This Row],[APS2 Max]]*1.034,L$26*1.034)</f>
        <v>69966.016486080014</v>
      </c>
      <c r="BI132" s="80">
        <f>IF(Table143[[#This Row],[APS3 Min]]&gt;M$26,Table143[[#This Row],[APS3 Min]]*1.034,M$26*1.034)</f>
        <v>74307.010377600018</v>
      </c>
      <c r="BJ132" s="80">
        <f>IF(Table143[[#This Row],[APS3 Max]]&gt;N$26,Table143[[#This Row],[APS3 Max]]*1.034,N$26*1.034)</f>
        <v>78645.771821760005</v>
      </c>
      <c r="BK132" s="80">
        <f>IF(Table143[[#This Row],[APS4 Min]]&gt;O$26,Table143[[#This Row],[APS4 Min]]*1.034,O$26*1.034)</f>
        <v>82995.695502720002</v>
      </c>
      <c r="BL132" s="80">
        <f>IF(Table143[[#This Row],[APS4 Max]]&gt;P$26,Table143[[#This Row],[APS4 Max]]*1.034,P$26*1.034)</f>
        <v>87336.689394240006</v>
      </c>
      <c r="BM132" s="80">
        <f>IF(Table143[[#This Row],[APS5 Min]]&gt;Q$26,Table143[[#This Row],[APS5 Min]]*1.034,Q$26*1.034)</f>
        <v>93311.834753280011</v>
      </c>
      <c r="BN132" s="80">
        <f>IF(Table143[[#This Row],[APS5 Max]]&gt;R$26,Table143[[#This Row],[APS5 Max]]*1.034,R$26*1.034)</f>
        <v>99286.980112320001</v>
      </c>
      <c r="BO132" s="80">
        <f>IF(Table143[[#This Row],[APS6 Min]]&gt;S$26,Table143[[#This Row],[APS6 Min]]*1.034,S$26*1.034)</f>
        <v>105259.893024</v>
      </c>
      <c r="BP132" s="80">
        <f>IF(Table143[[#This Row],[APS6 Max]]&gt;T$26,Table143[[#This Row],[APS6 Max]]*1.034,T$26*1.034)</f>
        <v>127520.74187424002</v>
      </c>
      <c r="BQ132" s="80">
        <f>IF(Table143[[#This Row],[EL1 Min]]&gt;U$26,Table143[[#This Row],[EL1 Min]]*1.034,U$26*1.034)</f>
        <v>137301.09375840003</v>
      </c>
      <c r="BR132" s="80">
        <f>IF(Table143[[#This Row],[EL1 Max]]&gt;V$26,Table143[[#This Row],[EL1 Max]]*1.034,V$26*1.034)</f>
        <v>157498.04502431999</v>
      </c>
      <c r="BS132" s="80">
        <f>IF(Table143[[#This Row],[EL2 Min]]&gt;W$26,Table143[[#This Row],[EL2 Min]]*1.034,W$26*1.034)</f>
        <v>167707.02680160003</v>
      </c>
      <c r="BT132" s="80">
        <f>IF(Table143[[#This Row],[EL2 Max]]&gt;X$26,Table143[[#This Row],[EL2 Max]]*1.034,X$26*1.034)</f>
        <v>192469.33291872</v>
      </c>
    </row>
    <row r="133" spans="2:72" x14ac:dyDescent="0.3">
      <c r="B133" s="78" t="s">
        <v>157</v>
      </c>
      <c r="C133" s="80">
        <v>50158</v>
      </c>
      <c r="D133" s="79">
        <v>53205</v>
      </c>
      <c r="E133" s="80">
        <v>54483</v>
      </c>
      <c r="F133" s="79">
        <v>60413</v>
      </c>
      <c r="G133" s="80">
        <v>62050</v>
      </c>
      <c r="H133" s="79">
        <v>66973</v>
      </c>
      <c r="I133" s="80">
        <v>69157</v>
      </c>
      <c r="J133" s="79">
        <v>75089</v>
      </c>
      <c r="K133" s="80">
        <v>77136</v>
      </c>
      <c r="L133" s="79">
        <v>81795</v>
      </c>
      <c r="M133" s="80">
        <v>83311</v>
      </c>
      <c r="N133" s="79">
        <v>95699</v>
      </c>
      <c r="O133" s="80">
        <v>106802</v>
      </c>
      <c r="P133" s="79">
        <v>129949</v>
      </c>
      <c r="Q133" s="80">
        <v>129949</v>
      </c>
      <c r="R133" s="81">
        <v>148009</v>
      </c>
      <c r="S133" s="77"/>
      <c r="T133" s="78" t="s">
        <v>157</v>
      </c>
      <c r="U133" s="80">
        <v>52164.32</v>
      </c>
      <c r="V133" s="79">
        <v>55333.200000000004</v>
      </c>
      <c r="W133" s="80">
        <v>56662.32</v>
      </c>
      <c r="X133" s="79">
        <v>62829.520000000004</v>
      </c>
      <c r="Y133" s="80">
        <v>64532</v>
      </c>
      <c r="Z133" s="79">
        <v>69651.92</v>
      </c>
      <c r="AA133" s="80">
        <v>71923.28</v>
      </c>
      <c r="AB133" s="79">
        <v>78092.56</v>
      </c>
      <c r="AC133" s="80">
        <v>80221.440000000002</v>
      </c>
      <c r="AD133" s="79">
        <v>85066.8</v>
      </c>
      <c r="AE133" s="80">
        <v>86643.44</v>
      </c>
      <c r="AF133" s="79">
        <v>99526.96</v>
      </c>
      <c r="AG133" s="80">
        <v>111074.08</v>
      </c>
      <c r="AH133" s="79">
        <v>135146.96</v>
      </c>
      <c r="AI133" s="80">
        <v>135146.96</v>
      </c>
      <c r="AJ133" s="81">
        <v>153929.36000000002</v>
      </c>
      <c r="AK133" s="77"/>
      <c r="AL133" s="78" t="s">
        <v>157</v>
      </c>
      <c r="AM133" s="73">
        <f>IF(Table145[[#This Row],[APS1 Min]]&gt;I$25,Table145[[#This Row],[APS1 Min]]*1.038,I$25*1.038)</f>
        <v>54146.564160000002</v>
      </c>
      <c r="AN133" s="73">
        <f>IF(Table145[[#This Row],[APS1 Max]]&gt;J$25,Table145[[#This Row],[APS1 Max]]*1.038,J$25*1.038)</f>
        <v>57435.861600000004</v>
      </c>
      <c r="AO133" s="73">
        <f>IF(Table145[[#This Row],[APS2 Min]]&gt;K$25,Table145[[#This Row],[APS2 Min]]*1.038,K$25*1.038)</f>
        <v>58930.996800000001</v>
      </c>
      <c r="AP133" s="73">
        <f>IF(Table145[[#This Row],[APS2 Max]]&gt;L$25,Table145[[#This Row],[APS2 Max]]*1.038,L$25*1.038)</f>
        <v>65217.041760000007</v>
      </c>
      <c r="AQ133" s="73">
        <f>IF(Table145[[#This Row],[APS3 Min]]&gt;M$25,Table145[[#This Row],[APS3 Min]]*1.038,M$25*1.038)</f>
        <v>66984.216</v>
      </c>
      <c r="AR133" s="73">
        <f>IF(Table145[[#This Row],[APS3 Max]]&gt;N$25,Table145[[#This Row],[APS3 Max]]*1.038,N$25*1.038)</f>
        <v>72298.69296</v>
      </c>
      <c r="AS133" s="73">
        <f>IF(Table145[[#This Row],[APS4 Min]]&gt;O$25,Table145[[#This Row],[APS4 Min]]*1.038,O$25*1.038)</f>
        <v>74656.36464</v>
      </c>
      <c r="AT133" s="73">
        <f>IF(Table145[[#This Row],[APS4 Max]]&gt;P$25,Table145[[#This Row],[APS4 Max]]*1.038,P$25*1.038)</f>
        <v>81060.077279999998</v>
      </c>
      <c r="AU133" s="73">
        <f>IF(Table145[[#This Row],[APS5 Min]]&gt;Q$25,Table145[[#This Row],[APS5 Min]]*1.038,Q$25*1.038)</f>
        <v>83393.999520000012</v>
      </c>
      <c r="AV133" s="73">
        <f>IF(Table145[[#This Row],[APS5 Max]]&gt;R$25,Table145[[#This Row],[APS5 Max]]*1.038,R$25*1.038)</f>
        <v>90899.90208</v>
      </c>
      <c r="AW133" s="73">
        <f>IF(Table145[[#This Row],[APS6 Min]]&gt;S$25,Table145[[#This Row],[APS6 Min]]*1.038,S$25*1.038)</f>
        <v>93626.7696</v>
      </c>
      <c r="AX133" s="73">
        <f>IF(Table145[[#This Row],[APS6 Max]]&gt;T$25,Table145[[#This Row],[APS6 Max]]*1.038,T$25*1.038)</f>
        <v>104861.33424000001</v>
      </c>
      <c r="AY133" s="73">
        <f>IF(Table145[[#This Row],[EL1 Min]]&gt;U$25,Table145[[#This Row],[EL1 Min]]*1.038,U$25*1.038)</f>
        <v>115294.89504</v>
      </c>
      <c r="AZ133" s="73">
        <f>IF(Table145[[#This Row],[EL1 Max]]&gt;V$25,Table145[[#This Row],[EL1 Max]]*1.038,V$25*1.038)</f>
        <v>140282.54447999998</v>
      </c>
      <c r="BA133" s="73">
        <f>IF(Table145[[#This Row],[EL2 Min]]&gt;W$25,Table145[[#This Row],[EL2 Min]]*1.038,W$25*1.038)</f>
        <v>140282.54447999998</v>
      </c>
      <c r="BB133" s="73">
        <f>IF(Table145[[#This Row],[EL2 Max]]&gt;X$25,Table145[[#This Row],[EL2 Max]]*1.038,X$25*1.038)</f>
        <v>159778.67568000001</v>
      </c>
      <c r="BD133" s="78" t="s">
        <v>157</v>
      </c>
      <c r="BE133" s="80">
        <f>IF(Table143[[#This Row],[APS1 Min]]&gt;I$26,Table143[[#This Row],[APS1 Min]]*1.034,I$26*1.034)</f>
        <v>56369.295840000006</v>
      </c>
      <c r="BF133" s="80">
        <f>IF(Table143[[#This Row],[APS1 Max]]&gt;J$26,Table143[[#This Row],[APS1 Max]]*1.034,J$26*1.034)</f>
        <v>59751.453590400008</v>
      </c>
      <c r="BG133" s="80">
        <f>IF(Table143[[#This Row],[APS2 Min]]&gt;K$26,Table143[[#This Row],[APS2 Min]]*1.034,K$26*1.034)</f>
        <v>61543.997198112003</v>
      </c>
      <c r="BH133" s="80">
        <f>IF(Table143[[#This Row],[APS2 Max]]&gt;L$26,Table143[[#This Row],[APS2 Max]]*1.034,L$26*1.034)</f>
        <v>67434.421179840007</v>
      </c>
      <c r="BI133" s="80">
        <f>IF(Table143[[#This Row],[APS3 Min]]&gt;M$26,Table143[[#This Row],[APS3 Min]]*1.034,M$26*1.034)</f>
        <v>69261.679344000004</v>
      </c>
      <c r="BJ133" s="80">
        <f>IF(Table143[[#This Row],[APS3 Max]]&gt;N$26,Table143[[#This Row],[APS3 Max]]*1.034,N$26*1.034)</f>
        <v>75313.888785907198</v>
      </c>
      <c r="BK133" s="80">
        <f>IF(Table143[[#This Row],[APS4 Min]]&gt;O$26,Table143[[#This Row],[APS4 Min]]*1.034,O$26*1.034)</f>
        <v>77573.170163174407</v>
      </c>
      <c r="BL133" s="80">
        <f>IF(Table143[[#This Row],[APS4 Max]]&gt;P$26,Table143[[#This Row],[APS4 Max]]*1.034,P$26*1.034)</f>
        <v>84555.071145916809</v>
      </c>
      <c r="BM133" s="80">
        <f>IF(Table143[[#This Row],[APS5 Min]]&gt;Q$26,Table143[[#This Row],[APS5 Min]]*1.034,Q$26*1.034)</f>
        <v>87091.689458716806</v>
      </c>
      <c r="BN133" s="80">
        <f>IF(Table143[[#This Row],[APS5 Max]]&gt;R$26,Table143[[#This Row],[APS5 Max]]*1.034,R$26*1.034)</f>
        <v>94930.403738227193</v>
      </c>
      <c r="BO133" s="80">
        <f>IF(Table143[[#This Row],[APS6 Min]]&gt;S$26,Table143[[#This Row],[APS6 Min]]*1.034,S$26*1.034)</f>
        <v>97778.180564063994</v>
      </c>
      <c r="BP133" s="80">
        <f>IF(Table143[[#This Row],[APS6 Max]]&gt;T$26,Table143[[#This Row],[APS6 Max]]*1.034,T$26*1.034)</f>
        <v>109510.88580020162</v>
      </c>
      <c r="BQ133" s="80">
        <f>IF(Table143[[#This Row],[EL1 Min]]&gt;U$26,Table143[[#This Row],[EL1 Min]]*1.034,U$26*1.034)</f>
        <v>119367.620870784</v>
      </c>
      <c r="BR133" s="80">
        <f>IF(Table143[[#This Row],[EL1 Max]]&gt;V$26,Table143[[#This Row],[EL1 Max]]*1.034,V$26*1.034)</f>
        <v>145052.15099231998</v>
      </c>
      <c r="BS133" s="80">
        <f>IF(Table143[[#This Row],[EL2 Min]]&gt;W$26,Table143[[#This Row],[EL2 Min]]*1.034,W$26*1.034)</f>
        <v>145052.15099231998</v>
      </c>
      <c r="BT133" s="80">
        <f>IF(Table143[[#This Row],[EL2 Max]]&gt;X$26,Table143[[#This Row],[EL2 Max]]*1.034,X$26*1.034)</f>
        <v>165211.15065312001</v>
      </c>
    </row>
    <row r="134" spans="2:72" x14ac:dyDescent="0.3">
      <c r="B134" s="78" t="s">
        <v>158</v>
      </c>
      <c r="C134" s="80">
        <v>51103</v>
      </c>
      <c r="D134" s="79">
        <v>56183</v>
      </c>
      <c r="E134" s="80">
        <v>57738</v>
      </c>
      <c r="F134" s="79">
        <v>63635</v>
      </c>
      <c r="G134" s="80">
        <v>65709</v>
      </c>
      <c r="H134" s="79">
        <v>70867</v>
      </c>
      <c r="I134" s="80">
        <v>72714</v>
      </c>
      <c r="J134" s="79">
        <v>78921</v>
      </c>
      <c r="K134" s="80">
        <v>81474</v>
      </c>
      <c r="L134" s="79">
        <v>86329</v>
      </c>
      <c r="M134" s="80">
        <v>87791</v>
      </c>
      <c r="N134" s="79">
        <v>100288</v>
      </c>
      <c r="O134" s="80">
        <v>113545</v>
      </c>
      <c r="P134" s="79">
        <v>122526</v>
      </c>
      <c r="Q134" s="80">
        <v>132244</v>
      </c>
      <c r="R134" s="81">
        <v>150649</v>
      </c>
      <c r="S134" s="77"/>
      <c r="T134" s="78" t="s">
        <v>158</v>
      </c>
      <c r="U134" s="80">
        <v>53147.12</v>
      </c>
      <c r="V134" s="79">
        <v>58430.32</v>
      </c>
      <c r="W134" s="80">
        <v>60047.520000000004</v>
      </c>
      <c r="X134" s="79">
        <v>66180.400000000009</v>
      </c>
      <c r="Y134" s="80">
        <v>68337.36</v>
      </c>
      <c r="Z134" s="79">
        <v>73701.680000000008</v>
      </c>
      <c r="AA134" s="80">
        <v>75622.559999999998</v>
      </c>
      <c r="AB134" s="79">
        <v>82077.84</v>
      </c>
      <c r="AC134" s="80">
        <v>84732.96</v>
      </c>
      <c r="AD134" s="79">
        <v>89782.16</v>
      </c>
      <c r="AE134" s="80">
        <v>91302.64</v>
      </c>
      <c r="AF134" s="79">
        <v>104299.52</v>
      </c>
      <c r="AG134" s="80">
        <v>118086.8</v>
      </c>
      <c r="AH134" s="79">
        <v>127427.04000000001</v>
      </c>
      <c r="AI134" s="80">
        <v>137533.76000000001</v>
      </c>
      <c r="AJ134" s="81">
        <v>156674.96</v>
      </c>
      <c r="AK134" s="77"/>
      <c r="AL134" s="78" t="s">
        <v>158</v>
      </c>
      <c r="AM134" s="73">
        <f>IF(Table145[[#This Row],[APS1 Min]]&gt;I$25,Table145[[#This Row],[APS1 Min]]*1.038,I$25*1.038)</f>
        <v>55166.710560000007</v>
      </c>
      <c r="AN134" s="73">
        <f>IF(Table145[[#This Row],[APS1 Max]]&gt;J$25,Table145[[#This Row],[APS1 Max]]*1.038,J$25*1.038)</f>
        <v>60650.672160000002</v>
      </c>
      <c r="AO134" s="73">
        <f>IF(Table145[[#This Row],[APS2 Min]]&gt;K$25,Table145[[#This Row],[APS2 Min]]*1.038,K$25*1.038)</f>
        <v>62329.325760000007</v>
      </c>
      <c r="AP134" s="73">
        <f>IF(Table145[[#This Row],[APS2 Max]]&gt;L$25,Table145[[#This Row],[APS2 Max]]*1.038,L$25*1.038)</f>
        <v>68695.255200000014</v>
      </c>
      <c r="AQ134" s="73">
        <f>IF(Table145[[#This Row],[APS3 Min]]&gt;M$25,Table145[[#This Row],[APS3 Min]]*1.038,M$25*1.038)</f>
        <v>70934.179680000001</v>
      </c>
      <c r="AR134" s="73">
        <f>IF(Table145[[#This Row],[APS3 Max]]&gt;N$25,Table145[[#This Row],[APS3 Max]]*1.038,N$25*1.038)</f>
        <v>76502.343840000016</v>
      </c>
      <c r="AS134" s="73">
        <f>IF(Table145[[#This Row],[APS4 Min]]&gt;O$25,Table145[[#This Row],[APS4 Min]]*1.038,O$25*1.038)</f>
        <v>78496.217279999997</v>
      </c>
      <c r="AT134" s="73">
        <f>IF(Table145[[#This Row],[APS4 Max]]&gt;P$25,Table145[[#This Row],[APS4 Max]]*1.038,P$25*1.038)</f>
        <v>85196.797919999997</v>
      </c>
      <c r="AU134" s="73">
        <f>IF(Table145[[#This Row],[APS5 Min]]&gt;Q$25,Table145[[#This Row],[APS5 Min]]*1.038,Q$25*1.038)</f>
        <v>87952.812480000008</v>
      </c>
      <c r="AV134" s="73">
        <f>IF(Table145[[#This Row],[APS5 Max]]&gt;R$25,Table145[[#This Row],[APS5 Max]]*1.038,R$25*1.038)</f>
        <v>93193.88208000001</v>
      </c>
      <c r="AW134" s="73">
        <f>IF(Table145[[#This Row],[APS6 Min]]&gt;S$25,Table145[[#This Row],[APS6 Min]]*1.038,S$25*1.038)</f>
        <v>94772.140320000006</v>
      </c>
      <c r="AX134" s="73">
        <f>IF(Table145[[#This Row],[APS6 Max]]&gt;T$25,Table145[[#This Row],[APS6 Max]]*1.038,T$25*1.038)</f>
        <v>108262.90176000001</v>
      </c>
      <c r="AY134" s="73">
        <f>IF(Table145[[#This Row],[EL1 Min]]&gt;U$25,Table145[[#This Row],[EL1 Min]]*1.038,U$25*1.038)</f>
        <v>122574.0984</v>
      </c>
      <c r="AZ134" s="73">
        <f>IF(Table145[[#This Row],[EL1 Max]]&gt;V$25,Table145[[#This Row],[EL1 Max]]*1.038,V$25*1.038)</f>
        <v>132269.26752000002</v>
      </c>
      <c r="BA134" s="73">
        <f>IF(Table145[[#This Row],[EL2 Min]]&gt;W$25,Table145[[#This Row],[EL2 Min]]*1.038,W$25*1.038)</f>
        <v>142760.04288000002</v>
      </c>
      <c r="BB134" s="73">
        <f>IF(Table145[[#This Row],[EL2 Max]]&gt;X$25,Table145[[#This Row],[EL2 Max]]*1.038,X$25*1.038)</f>
        <v>162628.60848</v>
      </c>
      <c r="BD134" s="78" t="s">
        <v>158</v>
      </c>
      <c r="BE134" s="80">
        <f>IF(Table143[[#This Row],[APS1 Min]]&gt;I$26,Table143[[#This Row],[APS1 Min]]*1.034,I$26*1.034)</f>
        <v>57042.378719040011</v>
      </c>
      <c r="BF134" s="80">
        <f>IF(Table143[[#This Row],[APS1 Max]]&gt;J$26,Table143[[#This Row],[APS1 Max]]*1.034,J$26*1.034)</f>
        <v>62712.795013440002</v>
      </c>
      <c r="BG134" s="80">
        <f>IF(Table143[[#This Row],[APS2 Min]]&gt;K$26,Table143[[#This Row],[APS2 Min]]*1.034,K$26*1.034)</f>
        <v>64448.522835840013</v>
      </c>
      <c r="BH134" s="80">
        <f>IF(Table143[[#This Row],[APS2 Max]]&gt;L$26,Table143[[#This Row],[APS2 Max]]*1.034,L$26*1.034)</f>
        <v>71030.893876800023</v>
      </c>
      <c r="BI134" s="80">
        <f>IF(Table143[[#This Row],[APS3 Min]]&gt;M$26,Table143[[#This Row],[APS3 Min]]*1.034,M$26*1.034)</f>
        <v>73345.941789119999</v>
      </c>
      <c r="BJ134" s="80">
        <f>IF(Table143[[#This Row],[APS3 Max]]&gt;N$26,Table143[[#This Row],[APS3 Max]]*1.034,N$26*1.034)</f>
        <v>79103.423530560016</v>
      </c>
      <c r="BK134" s="80">
        <f>IF(Table143[[#This Row],[APS4 Min]]&gt;O$26,Table143[[#This Row],[APS4 Min]]*1.034,O$26*1.034)</f>
        <v>81165.088667520002</v>
      </c>
      <c r="BL134" s="80">
        <f>IF(Table143[[#This Row],[APS4 Max]]&gt;P$26,Table143[[#This Row],[APS4 Max]]*1.034,P$26*1.034)</f>
        <v>88093.489049280004</v>
      </c>
      <c r="BM134" s="80">
        <f>IF(Table143[[#This Row],[APS5 Min]]&gt;Q$26,Table143[[#This Row],[APS5 Min]]*1.034,Q$26*1.034)</f>
        <v>90943.208104320016</v>
      </c>
      <c r="BN134" s="80">
        <f>IF(Table143[[#This Row],[APS5 Max]]&gt;R$26,Table143[[#This Row],[APS5 Max]]*1.034,R$26*1.034)</f>
        <v>96362.474070720011</v>
      </c>
      <c r="BO134" s="80">
        <f>IF(Table143[[#This Row],[APS6 Min]]&gt;S$26,Table143[[#This Row],[APS6 Min]]*1.034,S$26*1.034)</f>
        <v>97994.39309088001</v>
      </c>
      <c r="BP134" s="80">
        <f>IF(Table143[[#This Row],[APS6 Max]]&gt;T$26,Table143[[#This Row],[APS6 Max]]*1.034,T$26*1.034)</f>
        <v>111943.84041984001</v>
      </c>
      <c r="BQ134" s="80">
        <f>IF(Table143[[#This Row],[EL1 Min]]&gt;U$26,Table143[[#This Row],[EL1 Min]]*1.034,U$26*1.034)</f>
        <v>126741.6177456</v>
      </c>
      <c r="BR134" s="80">
        <f>IF(Table143[[#This Row],[EL1 Max]]&gt;V$26,Table143[[#This Row],[EL1 Max]]*1.034,V$26*1.034)</f>
        <v>136766.42261568003</v>
      </c>
      <c r="BS134" s="80">
        <f>IF(Table143[[#This Row],[EL2 Min]]&gt;W$26,Table143[[#This Row],[EL2 Min]]*1.034,W$26*1.034)</f>
        <v>147613.88433792003</v>
      </c>
      <c r="BT134" s="80">
        <f>IF(Table143[[#This Row],[EL2 Max]]&gt;X$26,Table143[[#This Row],[EL2 Max]]*1.034,X$26*1.034)</f>
        <v>168157.98116832</v>
      </c>
    </row>
    <row r="141" spans="2:72" x14ac:dyDescent="0.3">
      <c r="T141" s="96" t="s">
        <v>8</v>
      </c>
      <c r="U141" s="96"/>
      <c r="V141" s="96"/>
      <c r="W141" s="96"/>
      <c r="X141" s="96"/>
      <c r="Y141" s="96"/>
    </row>
    <row r="142" spans="2:72" x14ac:dyDescent="0.3">
      <c r="T142" s="32"/>
      <c r="U142" s="32" t="s">
        <v>160</v>
      </c>
      <c r="V142" s="32" t="s">
        <v>161</v>
      </c>
      <c r="W142" s="32" t="s">
        <v>162</v>
      </c>
      <c r="X142" s="32" t="s">
        <v>163</v>
      </c>
      <c r="Y142" s="32" t="s">
        <v>164</v>
      </c>
    </row>
    <row r="143" spans="2:72" x14ac:dyDescent="0.3">
      <c r="T143" s="32" t="s">
        <v>17</v>
      </c>
      <c r="U143" s="37" t="e">
        <f>IF(#REF!="Current",Worksheets!AB143,IF(#REF!="Year 1",Worksheets!AP143,IF(#REF!="Year 2",Worksheets!AI143,Worksheets!AW143)))</f>
        <v>#REF!</v>
      </c>
      <c r="V143" s="38" t="e">
        <f t="shared" ref="V143:V150" si="9">IF((W143-U143)&gt;0,W143-U143,100)</f>
        <v>#REF!</v>
      </c>
      <c r="W143" s="37" t="e">
        <f>IF(#REF!="Current",Worksheets!AD143,IF(#REF!="Year 1",Worksheets!AR143,IF(#REF!="Year 2",Worksheets!AK143,Worksheets!AY143)))</f>
        <v>#REF!</v>
      </c>
      <c r="X143" s="39" t="e">
        <f>VLOOKUP(#REF!,$H$24:$X$27,2)</f>
        <v>#REF!</v>
      </c>
      <c r="Y143" s="39" t="e">
        <f>VLOOKUP(#REF!,$H$24:$X$27,3)</f>
        <v>#REF!</v>
      </c>
    </row>
    <row r="144" spans="2:72" x14ac:dyDescent="0.3">
      <c r="T144" s="32" t="s">
        <v>18</v>
      </c>
      <c r="U144" s="37" t="e">
        <f>IF(#REF!="Current",Worksheets!AB144,IF(#REF!="Year 1",Worksheets!AP144,IF(#REF!="Year 2",Worksheets!AI144,Worksheets!AW144)))</f>
        <v>#REF!</v>
      </c>
      <c r="V144" s="38" t="e">
        <f t="shared" si="9"/>
        <v>#REF!</v>
      </c>
      <c r="W144" s="37" t="e">
        <f>IF(#REF!="Current",Worksheets!AD144,IF(#REF!="Year 1",Worksheets!AR144,IF(#REF!="Year 2",Worksheets!AK144,Worksheets!AY144)))</f>
        <v>#REF!</v>
      </c>
      <c r="X144" s="39" t="e">
        <f>VLOOKUP(#REF!,$H$24:$X$27,4)</f>
        <v>#REF!</v>
      </c>
      <c r="Y144" s="39" t="e">
        <f>VLOOKUP(#REF!,$H$24:$X$27,5)</f>
        <v>#REF!</v>
      </c>
    </row>
    <row r="145" spans="20:25" x14ac:dyDescent="0.3">
      <c r="T145" s="32" t="s">
        <v>19</v>
      </c>
      <c r="U145" s="37" t="e">
        <f>IF(#REF!="Current",Worksheets!AB145,IF(#REF!="Year 1",Worksheets!AP145,IF(#REF!="Year 2",Worksheets!AI145,Worksheets!AW145)))</f>
        <v>#REF!</v>
      </c>
      <c r="V145" s="38" t="e">
        <f t="shared" si="9"/>
        <v>#REF!</v>
      </c>
      <c r="W145" s="37" t="e">
        <f>IF(#REF!="Current",Worksheets!AD145,IF(#REF!="Year 1",Worksheets!AR145,IF(#REF!="Year 2",Worksheets!AK145,Worksheets!AY145)))</f>
        <v>#REF!</v>
      </c>
      <c r="X145" s="39" t="e">
        <f>VLOOKUP(#REF!,$H$24:$X$27,6)</f>
        <v>#REF!</v>
      </c>
      <c r="Y145" s="39" t="e">
        <f>VLOOKUP(#REF!,$H$24:$X$27,7)</f>
        <v>#REF!</v>
      </c>
    </row>
    <row r="146" spans="20:25" x14ac:dyDescent="0.3">
      <c r="T146" s="32" t="s">
        <v>20</v>
      </c>
      <c r="U146" s="37" t="e">
        <f>IF(#REF!="Current",Worksheets!AB146,IF(#REF!="Year 1",Worksheets!AP146,IF(#REF!="Year 2",Worksheets!AI146,Worksheets!AW146)))</f>
        <v>#REF!</v>
      </c>
      <c r="V146" s="38" t="e">
        <f t="shared" si="9"/>
        <v>#REF!</v>
      </c>
      <c r="W146" s="37" t="e">
        <f>IF(#REF!="Current",Worksheets!AD146,IF(#REF!="Year 1",Worksheets!AR146,IF(#REF!="Year 2",Worksheets!AK146,Worksheets!AY146)))</f>
        <v>#REF!</v>
      </c>
      <c r="X146" s="39" t="e">
        <f>VLOOKUP(#REF!,$H$24:$X$27,8)</f>
        <v>#REF!</v>
      </c>
      <c r="Y146" s="39" t="e">
        <f>VLOOKUP(#REF!,$H$24:$X$27,9)</f>
        <v>#REF!</v>
      </c>
    </row>
    <row r="147" spans="20:25" x14ac:dyDescent="0.3">
      <c r="T147" s="32" t="s">
        <v>21</v>
      </c>
      <c r="U147" s="37" t="e">
        <f>IF(#REF!="Current",Worksheets!AB147,IF(#REF!="Year 1",Worksheets!AP147,IF(#REF!="Year 2",Worksheets!AI147,Worksheets!AW147)))</f>
        <v>#REF!</v>
      </c>
      <c r="V147" s="38" t="e">
        <f t="shared" si="9"/>
        <v>#REF!</v>
      </c>
      <c r="W147" s="37" t="e">
        <f>IF(#REF!="Current",Worksheets!AD147,IF(#REF!="Year 1",Worksheets!AR147,IF(#REF!="Year 2",Worksheets!AK147,Worksheets!AY147)))</f>
        <v>#REF!</v>
      </c>
      <c r="X147" s="39" t="e">
        <f>VLOOKUP(#REF!,$H$24:$X$27,10)</f>
        <v>#REF!</v>
      </c>
      <c r="Y147" s="39" t="e">
        <f>VLOOKUP(#REF!,$H$24:$X$27,11)</f>
        <v>#REF!</v>
      </c>
    </row>
    <row r="148" spans="20:25" x14ac:dyDescent="0.3">
      <c r="T148" s="32" t="s">
        <v>22</v>
      </c>
      <c r="U148" s="37" t="e">
        <f>IF(#REF!="Current",Worksheets!AB148,IF(#REF!="Year 1",Worksheets!AP148,IF(#REF!="Year 2",Worksheets!AI148,Worksheets!AW148)))</f>
        <v>#REF!</v>
      </c>
      <c r="V148" s="38" t="e">
        <f t="shared" si="9"/>
        <v>#REF!</v>
      </c>
      <c r="W148" s="37" t="e">
        <f>IF(#REF!="Current",Worksheets!AD148,IF(#REF!="Year 1",Worksheets!AR148,IF(#REF!="Year 2",Worksheets!AK148,Worksheets!AY148)))</f>
        <v>#REF!</v>
      </c>
      <c r="X148" s="39" t="e">
        <f>VLOOKUP(#REF!,$H$24:$X$27,12)</f>
        <v>#REF!</v>
      </c>
      <c r="Y148" s="39" t="e">
        <f>VLOOKUP(#REF!,$H$24:$X$27,13)</f>
        <v>#REF!</v>
      </c>
    </row>
    <row r="149" spans="20:25" x14ac:dyDescent="0.3">
      <c r="T149" s="32" t="s">
        <v>23</v>
      </c>
      <c r="U149" s="37" t="e">
        <f>IF(#REF!="Current",Worksheets!AB149,IF(#REF!="Year 1",Worksheets!AP149,IF(#REF!="Year 2",Worksheets!AI149,Worksheets!AW149)))</f>
        <v>#REF!</v>
      </c>
      <c r="V149" s="38" t="e">
        <f t="shared" si="9"/>
        <v>#REF!</v>
      </c>
      <c r="W149" s="37" t="e">
        <f>IF(#REF!="Current",Worksheets!AD149,IF(#REF!="Year 1",Worksheets!AR149,IF(#REF!="Year 2",Worksheets!AK149,Worksheets!AY149)))</f>
        <v>#REF!</v>
      </c>
      <c r="X149" s="39" t="e">
        <f>VLOOKUP(#REF!,$H$24:$X$27,14)</f>
        <v>#REF!</v>
      </c>
      <c r="Y149" s="39" t="e">
        <f>VLOOKUP(#REF!,$H$24:$X$27,15)</f>
        <v>#REF!</v>
      </c>
    </row>
    <row r="150" spans="20:25" x14ac:dyDescent="0.3">
      <c r="T150" s="32" t="s">
        <v>24</v>
      </c>
      <c r="U150" s="37" t="e">
        <f>IF(#REF!="Current",Worksheets!AB150,IF(#REF!="Year 1",Worksheets!AP150,IF(#REF!="Year 2",Worksheets!AI150,Worksheets!AW150)))</f>
        <v>#REF!</v>
      </c>
      <c r="V150" s="38" t="e">
        <f t="shared" si="9"/>
        <v>#REF!</v>
      </c>
      <c r="W150" s="37" t="e">
        <f>IF(#REF!="Current",Worksheets!AD150,IF(#REF!="Year 1",Worksheets!AR150,IF(#REF!="Year 2",Worksheets!AK150,Worksheets!AY150)))</f>
        <v>#REF!</v>
      </c>
      <c r="X150" s="39" t="e">
        <f>VLOOKUP(#REF!,$H$24:$X$27,16)</f>
        <v>#REF!</v>
      </c>
      <c r="Y150" s="39" t="e">
        <f>VLOOKUP(#REF!,$H$24:$X$27,17)</f>
        <v>#REF!</v>
      </c>
    </row>
  </sheetData>
  <sheetProtection sheet="1" objects="1" scenarios="1" selectLockedCells="1"/>
  <mergeCells count="21">
    <mergeCell ref="B2:L2"/>
    <mergeCell ref="B4:M4"/>
    <mergeCell ref="B5:M5"/>
    <mergeCell ref="B9:H9"/>
    <mergeCell ref="B8:H8"/>
    <mergeCell ref="AQ8:AV8"/>
    <mergeCell ref="AL30:BB30"/>
    <mergeCell ref="AL31:BB31"/>
    <mergeCell ref="BD30:BT30"/>
    <mergeCell ref="BD31:BT31"/>
    <mergeCell ref="T141:Y141"/>
    <mergeCell ref="V8:AA8"/>
    <mergeCell ref="O8:T8"/>
    <mergeCell ref="AC8:AH8"/>
    <mergeCell ref="AJ8:AO8"/>
    <mergeCell ref="B31:R31"/>
    <mergeCell ref="B30:R30"/>
    <mergeCell ref="T30:AJ30"/>
    <mergeCell ref="T31:AJ31"/>
    <mergeCell ref="B23:F23"/>
    <mergeCell ref="B22:F22"/>
  </mergeCells>
  <conditionalFormatting sqref="P33:P47 P49:P79 P81:P134">
    <cfRule type="cellIs" dxfId="150" priority="129" operator="greaterThan">
      <formula>#REF!</formula>
    </cfRule>
  </conditionalFormatting>
  <conditionalFormatting sqref="O33:O47 O49:O79 O81:O134">
    <cfRule type="cellIs" dxfId="149" priority="128" operator="lessThan">
      <formula>#REF!</formula>
    </cfRule>
  </conditionalFormatting>
  <conditionalFormatting sqref="N33:N47 N49:N79 N81:N134">
    <cfRule type="cellIs" dxfId="148" priority="127" operator="greaterThan">
      <formula>#REF!</formula>
    </cfRule>
  </conditionalFormatting>
  <conditionalFormatting sqref="M33:M47 M49:M79 M81:M134">
    <cfRule type="cellIs" dxfId="147" priority="126" operator="lessThan">
      <formula>#REF!</formula>
    </cfRule>
  </conditionalFormatting>
  <conditionalFormatting sqref="L33:L47 L49:L79 L81:L134">
    <cfRule type="cellIs" dxfId="146" priority="125" operator="greaterThan">
      <formula>#REF!</formula>
    </cfRule>
  </conditionalFormatting>
  <conditionalFormatting sqref="K33:K47 K49:K79 K81:K134">
    <cfRule type="cellIs" dxfId="145" priority="124" operator="lessThan">
      <formula>#REF!</formula>
    </cfRule>
  </conditionalFormatting>
  <conditionalFormatting sqref="J33:J47 J49:J79 J81:J134">
    <cfRule type="cellIs" dxfId="144" priority="123" operator="greaterThan">
      <formula>#REF!</formula>
    </cfRule>
  </conditionalFormatting>
  <conditionalFormatting sqref="I33:I47 I49:I79 I81:I134">
    <cfRule type="cellIs" dxfId="143" priority="122" operator="lessThan">
      <formula>#REF!</formula>
    </cfRule>
  </conditionalFormatting>
  <conditionalFormatting sqref="H33:H47 H49:H79 H81:H134">
    <cfRule type="cellIs" dxfId="142" priority="121" operator="greaterThan">
      <formula>#REF!</formula>
    </cfRule>
  </conditionalFormatting>
  <conditionalFormatting sqref="G33:G47 G49:G79 G81:G134">
    <cfRule type="cellIs" dxfId="141" priority="120" operator="lessThan">
      <formula>#REF!</formula>
    </cfRule>
  </conditionalFormatting>
  <conditionalFormatting sqref="F33:F47 F49:F79 F81:F134">
    <cfRule type="cellIs" dxfId="140" priority="119" operator="greaterThan">
      <formula>#REF!</formula>
    </cfRule>
  </conditionalFormatting>
  <conditionalFormatting sqref="E49 E81:E134 E51:E54 E56:E79 E33:E47">
    <cfRule type="cellIs" dxfId="139" priority="118" operator="lessThan">
      <formula>#REF!</formula>
    </cfRule>
  </conditionalFormatting>
  <conditionalFormatting sqref="D33:D39 D49:D58 D81:D89 D91:D134 E55 D41:D47 D60:D79 S33:S47 S49:S134 AK49:AK134 AK33:AK47">
    <cfRule type="cellIs" dxfId="138" priority="117" operator="greaterThan">
      <formula>#REF!</formula>
    </cfRule>
  </conditionalFormatting>
  <conditionalFormatting sqref="C49:C134 C33:C47 D40 D59">
    <cfRule type="cellIs" dxfId="137" priority="116" operator="lessThan">
      <formula>#REF!</formula>
    </cfRule>
  </conditionalFormatting>
  <conditionalFormatting sqref="R33:R47 R49:R79 R81:R134">
    <cfRule type="cellIs" dxfId="136" priority="115" operator="greaterThan">
      <formula>#REF!</formula>
    </cfRule>
  </conditionalFormatting>
  <conditionalFormatting sqref="Q33:Q47 Q49:Q79 Q81:Q134">
    <cfRule type="cellIs" dxfId="135" priority="114" operator="lessThan">
      <formula>#REF!</formula>
    </cfRule>
  </conditionalFormatting>
  <conditionalFormatting sqref="P80">
    <cfRule type="cellIs" dxfId="134" priority="113" operator="greaterThan">
      <formula>#REF!</formula>
    </cfRule>
  </conditionalFormatting>
  <conditionalFormatting sqref="O80">
    <cfRule type="cellIs" dxfId="133" priority="112" operator="lessThan">
      <formula>#REF!</formula>
    </cfRule>
  </conditionalFormatting>
  <conditionalFormatting sqref="N80">
    <cfRule type="cellIs" dxfId="132" priority="111" operator="greaterThan">
      <formula>#REF!</formula>
    </cfRule>
  </conditionalFormatting>
  <conditionalFormatting sqref="M80">
    <cfRule type="cellIs" dxfId="131" priority="110" operator="lessThan">
      <formula>#REF!</formula>
    </cfRule>
  </conditionalFormatting>
  <conditionalFormatting sqref="L80">
    <cfRule type="cellIs" dxfId="130" priority="109" operator="greaterThan">
      <formula>#REF!</formula>
    </cfRule>
  </conditionalFormatting>
  <conditionalFormatting sqref="K80">
    <cfRule type="cellIs" dxfId="129" priority="108" operator="lessThan">
      <formula>#REF!</formula>
    </cfRule>
  </conditionalFormatting>
  <conditionalFormatting sqref="J80">
    <cfRule type="cellIs" dxfId="128" priority="107" operator="greaterThan">
      <formula>#REF!</formula>
    </cfRule>
  </conditionalFormatting>
  <conditionalFormatting sqref="I80">
    <cfRule type="cellIs" dxfId="127" priority="106" operator="lessThan">
      <formula>#REF!</formula>
    </cfRule>
  </conditionalFormatting>
  <conditionalFormatting sqref="H80">
    <cfRule type="cellIs" dxfId="126" priority="105" operator="greaterThan">
      <formula>#REF!</formula>
    </cfRule>
  </conditionalFormatting>
  <conditionalFormatting sqref="G80">
    <cfRule type="cellIs" dxfId="125" priority="104" operator="lessThan">
      <formula>#REF!</formula>
    </cfRule>
  </conditionalFormatting>
  <conditionalFormatting sqref="F80">
    <cfRule type="cellIs" dxfId="124" priority="103" operator="greaterThan">
      <formula>#REF!</formula>
    </cfRule>
  </conditionalFormatting>
  <conditionalFormatting sqref="E80">
    <cfRule type="cellIs" dxfId="123" priority="102" operator="lessThan">
      <formula>#REF!</formula>
    </cfRule>
  </conditionalFormatting>
  <conditionalFormatting sqref="D80">
    <cfRule type="cellIs" dxfId="122" priority="101" operator="greaterThan">
      <formula>#REF!</formula>
    </cfRule>
  </conditionalFormatting>
  <conditionalFormatting sqref="R80">
    <cfRule type="cellIs" dxfId="121" priority="100" operator="greaterThan">
      <formula>#REF!</formula>
    </cfRule>
  </conditionalFormatting>
  <conditionalFormatting sqref="Q80">
    <cfRule type="cellIs" dxfId="120" priority="99" operator="lessThan">
      <formula>#REF!</formula>
    </cfRule>
  </conditionalFormatting>
  <conditionalFormatting sqref="D90">
    <cfRule type="cellIs" dxfId="119" priority="98" operator="lessThan">
      <formula>#REF!</formula>
    </cfRule>
  </conditionalFormatting>
  <conditionalFormatting sqref="AM33:BB134">
    <cfRule type="cellIs" dxfId="118" priority="84" operator="lessThan">
      <formula>#REF!</formula>
    </cfRule>
  </conditionalFormatting>
  <conditionalFormatting sqref="BE49:BT134 BE34:BT47">
    <cfRule type="cellIs" dxfId="117" priority="52" operator="lessThan">
      <formula>#REF!</formula>
    </cfRule>
  </conditionalFormatting>
  <conditionalFormatting sqref="BE33:BT33">
    <cfRule type="cellIs" dxfId="116" priority="33" operator="lessThan">
      <formula>#REF!</formula>
    </cfRule>
  </conditionalFormatting>
  <conditionalFormatting sqref="AH33:AH47 AH49:AH79 AH81:AH134">
    <cfRule type="cellIs" dxfId="115" priority="32" operator="greaterThan">
      <formula>#REF!</formula>
    </cfRule>
  </conditionalFormatting>
  <conditionalFormatting sqref="AG33:AG47 AG49:AG79 AG81:AG134">
    <cfRule type="cellIs" dxfId="114" priority="31" operator="lessThan">
      <formula>#REF!</formula>
    </cfRule>
  </conditionalFormatting>
  <conditionalFormatting sqref="AF33:AF47 AF49:AF79 AF81:AF134">
    <cfRule type="cellIs" dxfId="113" priority="30" operator="greaterThan">
      <formula>#REF!</formula>
    </cfRule>
  </conditionalFormatting>
  <conditionalFormatting sqref="AE33:AE47 AE49:AE79 AE81:AE134">
    <cfRule type="cellIs" dxfId="112" priority="29" operator="lessThan">
      <formula>#REF!</formula>
    </cfRule>
  </conditionalFormatting>
  <conditionalFormatting sqref="AD33:AD47 AD49:AD79 AD81:AD134">
    <cfRule type="cellIs" dxfId="111" priority="28" operator="greaterThan">
      <formula>#REF!</formula>
    </cfRule>
  </conditionalFormatting>
  <conditionalFormatting sqref="AC33:AC47 AC49:AC79 AC81:AC134">
    <cfRule type="cellIs" dxfId="110" priority="27" operator="lessThan">
      <formula>#REF!</formula>
    </cfRule>
  </conditionalFormatting>
  <conditionalFormatting sqref="AB33:AB47 AB49:AB79 AB81:AB134">
    <cfRule type="cellIs" dxfId="109" priority="26" operator="greaterThan">
      <formula>#REF!</formula>
    </cfRule>
  </conditionalFormatting>
  <conditionalFormatting sqref="AA33:AA47 AA49:AA79 AA81:AA134">
    <cfRule type="cellIs" dxfId="108" priority="25" operator="lessThan">
      <formula>#REF!</formula>
    </cfRule>
  </conditionalFormatting>
  <conditionalFormatting sqref="Z33:Z47 Z49:Z79 Z81:Z134">
    <cfRule type="cellIs" dxfId="107" priority="24" operator="greaterThan">
      <formula>#REF!</formula>
    </cfRule>
  </conditionalFormatting>
  <conditionalFormatting sqref="Y33:Y47 Y49:Y79 Y81:Y134">
    <cfRule type="cellIs" dxfId="106" priority="23" operator="lessThan">
      <formula>#REF!</formula>
    </cfRule>
  </conditionalFormatting>
  <conditionalFormatting sqref="X33:X47 X49:X79 X81:X134">
    <cfRule type="cellIs" dxfId="105" priority="22" operator="greaterThan">
      <formula>#REF!</formula>
    </cfRule>
  </conditionalFormatting>
  <conditionalFormatting sqref="W49 W81:W134 W51:W54 W56:W79 W33:W47">
    <cfRule type="cellIs" dxfId="104" priority="21" operator="lessThan">
      <formula>#REF!</formula>
    </cfRule>
  </conditionalFormatting>
  <conditionalFormatting sqref="V33:V39 V49:V58 V81:V89 V91:V134 W55 V41:V47 V60:V79">
    <cfRule type="cellIs" dxfId="103" priority="20" operator="greaterThan">
      <formula>#REF!</formula>
    </cfRule>
  </conditionalFormatting>
  <conditionalFormatting sqref="U49:U134 U33:U47 V40 V59">
    <cfRule type="cellIs" dxfId="102" priority="19" operator="lessThan">
      <formula>#REF!</formula>
    </cfRule>
  </conditionalFormatting>
  <conditionalFormatting sqref="AJ33:AJ47 AJ49:AJ79 AJ81:AJ134">
    <cfRule type="cellIs" dxfId="101" priority="18" operator="greaterThan">
      <formula>#REF!</formula>
    </cfRule>
  </conditionalFormatting>
  <conditionalFormatting sqref="AI33:AI47 AI49:AI79 AI81:AI134">
    <cfRule type="cellIs" dxfId="100" priority="17" operator="lessThan">
      <formula>#REF!</formula>
    </cfRule>
  </conditionalFormatting>
  <conditionalFormatting sqref="AH80">
    <cfRule type="cellIs" dxfId="99" priority="16" operator="greaterThan">
      <formula>#REF!</formula>
    </cfRule>
  </conditionalFormatting>
  <conditionalFormatting sqref="AG80">
    <cfRule type="cellIs" dxfId="98" priority="15" operator="lessThan">
      <formula>#REF!</formula>
    </cfRule>
  </conditionalFormatting>
  <conditionalFormatting sqref="AF80">
    <cfRule type="cellIs" dxfId="97" priority="14" operator="greaterThan">
      <formula>#REF!</formula>
    </cfRule>
  </conditionalFormatting>
  <conditionalFormatting sqref="AE80">
    <cfRule type="cellIs" dxfId="96" priority="13" operator="lessThan">
      <formula>#REF!</formula>
    </cfRule>
  </conditionalFormatting>
  <conditionalFormatting sqref="AD80">
    <cfRule type="cellIs" dxfId="95" priority="12" operator="greaterThan">
      <formula>#REF!</formula>
    </cfRule>
  </conditionalFormatting>
  <conditionalFormatting sqref="AC80">
    <cfRule type="cellIs" dxfId="94" priority="11" operator="lessThan">
      <formula>#REF!</formula>
    </cfRule>
  </conditionalFormatting>
  <conditionalFormatting sqref="AB80">
    <cfRule type="cellIs" dxfId="93" priority="10" operator="greaterThan">
      <formula>#REF!</formula>
    </cfRule>
  </conditionalFormatting>
  <conditionalFormatting sqref="AA80">
    <cfRule type="cellIs" dxfId="92" priority="9" operator="lessThan">
      <formula>#REF!</formula>
    </cfRule>
  </conditionalFormatting>
  <conditionalFormatting sqref="Z80">
    <cfRule type="cellIs" dxfId="91" priority="8" operator="greaterThan">
      <formula>#REF!</formula>
    </cfRule>
  </conditionalFormatting>
  <conditionalFormatting sqref="Y80">
    <cfRule type="cellIs" dxfId="90" priority="7" operator="lessThan">
      <formula>#REF!</formula>
    </cfRule>
  </conditionalFormatting>
  <conditionalFormatting sqref="X80">
    <cfRule type="cellIs" dxfId="89" priority="6" operator="greaterThan">
      <formula>#REF!</formula>
    </cfRule>
  </conditionalFormatting>
  <conditionalFormatting sqref="W80">
    <cfRule type="cellIs" dxfId="88" priority="5" operator="lessThan">
      <formula>#REF!</formula>
    </cfRule>
  </conditionalFormatting>
  <conditionalFormatting sqref="V80">
    <cfRule type="cellIs" dxfId="87" priority="4" operator="greaterThan">
      <formula>#REF!</formula>
    </cfRule>
  </conditionalFormatting>
  <conditionalFormatting sqref="AJ80">
    <cfRule type="cellIs" dxfId="86" priority="3" operator="greaterThan">
      <formula>#REF!</formula>
    </cfRule>
  </conditionalFormatting>
  <conditionalFormatting sqref="AI80">
    <cfRule type="cellIs" dxfId="85" priority="2" operator="lessThan">
      <formula>#REF!</formula>
    </cfRule>
  </conditionalFormatting>
  <conditionalFormatting sqref="V90">
    <cfRule type="cellIs" dxfId="84" priority="1" operator="lessThan">
      <formula>#REF!</formula>
    </cfRule>
  </conditionalFormatting>
  <dataValidations disablePrompts="1" count="1">
    <dataValidation type="list" allowBlank="1" showInputMessage="1" showErrorMessage="1" sqref="O9 AC9 AJ9 AQ9 T142 V9">
      <formula1>$B$33:$B$134</formula1>
    </dataValidation>
  </dataValidation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MCNotes xmlns="19659974-e276-4a6a-a1f1-9bf125f67693" xsi:nil="true"/>
    <mc5611b894cf49d8aeeb8ebf39dc09bc xmlns="19659974-e276-4a6a-a1f1-9bf125f6769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11463c70-78df-4e3b-b0ff-f66cd3cb26ec</TermId>
        </TermInfo>
      </Terms>
    </mc5611b894cf49d8aeeb8ebf39dc09bc>
    <jd1c641577414dfdab1686c9d5d0dbd0 xmlns="19659974-e276-4a6a-a1f1-9bf125f67693">
      <Terms xmlns="http://schemas.microsoft.com/office/infopath/2007/PartnerControls"/>
    </jd1c641577414dfdab1686c9d5d0dbd0>
    <ShareHubID xmlns="19659974-e276-4a6a-a1f1-9bf125f67693">SHD23-90063</ShareHubID>
    <NonRecordJustification xmlns="685f9fda-bd71-4433-b331-92feb9553089">None</NonRecordJustification>
    <TaxCatchAll xmlns="19659974-e276-4a6a-a1f1-9bf125f67693">
      <Value>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hareHub Document" ma:contentTypeID="0x0101002825A64A6E1845A99A9D8EE8A5686ECB003A87215A7C552144B53F812DB851A449" ma:contentTypeVersion="4" ma:contentTypeDescription="ShareHub Document" ma:contentTypeScope="" ma:versionID="8870a485e7c8b48fdd13af575b95e9a1">
  <xsd:schema xmlns:xsd="http://www.w3.org/2001/XMLSchema" xmlns:xs="http://www.w3.org/2001/XMLSchema" xmlns:p="http://schemas.microsoft.com/office/2006/metadata/properties" xmlns:ns1="19659974-e276-4a6a-a1f1-9bf125f67693" xmlns:ns3="685f9fda-bd71-4433-b331-92feb9553089" targetNamespace="http://schemas.microsoft.com/office/2006/metadata/properties" ma:root="true" ma:fieldsID="e1c48d50029e9de5147ee592fdd75084" ns1:_="" ns3:_="">
    <xsd:import namespace="19659974-e276-4a6a-a1f1-9bf125f67693"/>
    <xsd:import namespace="685f9fda-bd71-4433-b331-92feb9553089"/>
    <xsd:element name="properties">
      <xsd:complexType>
        <xsd:sequence>
          <xsd:element name="documentManagement">
            <xsd:complexType>
              <xsd:all>
                <xsd:element ref="ns1:ShareHubID" minOccurs="0"/>
                <xsd:element ref="ns3:NonRecordJustification" minOccurs="0"/>
                <xsd:element ref="ns1:PMCNotes" minOccurs="0"/>
                <xsd:element ref="ns1:mc5611b894cf49d8aeeb8ebf39dc09bc" minOccurs="0"/>
                <xsd:element ref="ns1:TaxCatchAll" minOccurs="0"/>
                <xsd:element ref="ns1:TaxCatchAllLabel" minOccurs="0"/>
                <xsd:element ref="ns1:jd1c641577414dfdab1686c9d5d0dbd0" minOccurs="0"/>
                <xsd:element ref="ns1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59974-e276-4a6a-a1f1-9bf125f67693" elementFormDefault="qualified">
    <xsd:import namespace="http://schemas.microsoft.com/office/2006/documentManagement/types"/>
    <xsd:import namespace="http://schemas.microsoft.com/office/infopath/2007/PartnerControls"/>
    <xsd:element name="ShareHubID" ma:index="0" nillable="true" ma:displayName="Record ID" ma:indexed="true" ma:internalName="ShareHubID">
      <xsd:simpleType>
        <xsd:restriction base="dms:Text">
          <xsd:maxLength value="255"/>
        </xsd:restriction>
      </xsd:simpleType>
    </xsd:element>
    <xsd:element name="PMCNotes" ma:index="6" nillable="true" ma:displayName="Notes" ma:internalName="PMCNotes">
      <xsd:simpleType>
        <xsd:restriction base="dms:Note">
          <xsd:maxLength value="255"/>
        </xsd:restriction>
      </xsd:simpleType>
    </xsd:element>
    <xsd:element name="mc5611b894cf49d8aeeb8ebf39dc09bc" ma:index="8" ma:taxonomy="true" ma:internalName="mc5611b894cf49d8aeeb8ebf39dc09bc" ma:taxonomyFieldName="HPRMSecurityLevel" ma:displayName="Security Classification" ma:default="1;#OFFICIAL|11463c70-78df-4e3b-b0ff-f66cd3cb26ec" ma:fieldId="{6c5611b8-94cf-49d8-aeeb-8ebf39dc09bc}" ma:sspId="fdd71c70-8dda-4116-8995-314ca52d638a" ma:termSetId="ad616a2a-2f34-42df-868f-846f11d5d8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aab2b70-ee13-440a-93c6-535ec1070906}" ma:internalName="TaxCatchAll" ma:showField="CatchAllData" ma:web="19659974-e276-4a6a-a1f1-9bf125f676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aab2b70-ee13-440a-93c6-535ec1070906}" ma:internalName="TaxCatchAllLabel" ma:readOnly="true" ma:showField="CatchAllDataLabel" ma:web="19659974-e276-4a6a-a1f1-9bf125f676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1c641577414dfdab1686c9d5d0dbd0" ma:index="12" nillable="true" ma:taxonomy="true" ma:internalName="jd1c641577414dfdab1686c9d5d0dbd0" ma:taxonomyFieldName="HPRMSecurityCaveat" ma:displayName="Information Marker" ma:fieldId="{3d1c6415-7741-4dfd-ab16-86c9d5d0dbd0}" ma:taxonomyMulti="true" ma:sspId="fdd71c70-8dda-4116-8995-314ca52d638a" ma:termSetId="4779c3b8-a320-4a06-b8c8-666ff4292a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9fda-bd71-4433-b331-92feb9553089" elementFormDefault="qualified">
    <xsd:import namespace="http://schemas.microsoft.com/office/2006/documentManagement/types"/>
    <xsd:import namespace="http://schemas.microsoft.com/office/infopath/2007/PartnerControls"/>
    <xsd:element name="NonRecordJustification" ma:index="5" nillable="true" ma:displayName="Non-record justification" ma:default="None" ma:format="Dropdown" ma:internalName="NonRecordJustification">
      <xsd:simpleType>
        <xsd:restriction base="dms:Choice">
          <xsd:enumeration value="None"/>
          <xsd:enumeration value="Not defined as a record under the Archives Act of 1983"/>
          <xsd:enumeration value="Duplicate or low value item"/>
          <xsd:enumeration value="Superce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10C7E-16A3-466F-BEF9-61D56C14891B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9659974-e276-4a6a-a1f1-9bf125f67693"/>
    <ds:schemaRef ds:uri="http://schemas.microsoft.com/office/2006/documentManagement/types"/>
    <ds:schemaRef ds:uri="http://schemas.microsoft.com/office/2006/metadata/properties"/>
    <ds:schemaRef ds:uri="685f9fda-bd71-4433-b331-92feb95530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430EB5-7F6C-405B-8071-D608F72A4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659974-e276-4a6a-a1f1-9bf125f67693"/>
    <ds:schemaRef ds:uri="685f9fda-bd71-4433-b331-92feb9553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72BE4-270B-42FF-93A3-F68777CA8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Realignment Payment Calculator</vt:lpstr>
      <vt:lpstr>Worksheets</vt:lpstr>
    </vt:vector>
  </TitlesOfParts>
  <Company>Department of the Prime Minister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Carpendale, Blayne</dc:creator>
  <cp:lastModifiedBy>Maxwell, Anna</cp:lastModifiedBy>
  <dcterms:created xsi:type="dcterms:W3CDTF">2023-07-31T04:19:22Z</dcterms:created>
  <dcterms:modified xsi:type="dcterms:W3CDTF">2023-08-28T07:54:33Z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0x0101002825A64A6E1845A99A9D8EE8A5686ECB003A87215A7C552144B53F812DB851A449</vt:lpwstr>
  </property>
  <property fmtid="{D5CDD505-2E9C-101B-9397-08002B2CF9AE}" pid="3" name="HPRMSecurityLevel">
    <vt:lpwstr>1;#OFFICIAL|11463c70-78df-4e3b-b0ff-f66cd3cb26ec</vt:lpwstr>
  </property>
  <property fmtid="{D5CDD505-2E9C-101B-9397-08002B2CF9AE}" pid="4" name="HPRMSecurityCaveat">
    <vt:lpwstr/>
  </property>
</Properties>
</file>